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nserver\информация\2022 год\Формирование бюджетов на 2023-2025 гг\Первое чтение\ПМР\Решение\"/>
    </mc:Choice>
  </mc:AlternateContent>
  <bookViews>
    <workbookView xWindow="-120" yWindow="-120" windowWidth="25440" windowHeight="15390"/>
  </bookViews>
  <sheets>
    <sheet name="1 чтение" sheetId="45" r:id="rId1"/>
  </sheets>
  <definedNames>
    <definedName name="_xlnm.Print_Area" localSheetId="0">'1 чтение'!$A$1:$H$127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45" l="1"/>
  <c r="F103" i="45" l="1"/>
  <c r="H98" i="45"/>
  <c r="G98" i="45"/>
  <c r="F98" i="45"/>
  <c r="F77" i="45"/>
  <c r="H41" i="45"/>
  <c r="G41" i="45"/>
  <c r="F41" i="45"/>
  <c r="H27" i="45"/>
  <c r="G27" i="45"/>
  <c r="F27" i="45"/>
  <c r="H10" i="45" l="1"/>
  <c r="G10" i="45"/>
  <c r="F10" i="45"/>
  <c r="H24" i="45" l="1"/>
  <c r="G24" i="45"/>
  <c r="F24" i="45"/>
  <c r="G23" i="45"/>
  <c r="F23" i="45"/>
  <c r="G14" i="45"/>
  <c r="H14" i="45"/>
  <c r="F14" i="45"/>
  <c r="H12" i="45"/>
  <c r="G12" i="45"/>
  <c r="F12" i="45"/>
  <c r="F106" i="45" l="1"/>
  <c r="H21" i="45" l="1"/>
  <c r="G21" i="45"/>
  <c r="F21" i="45"/>
  <c r="H105" i="45"/>
  <c r="G105" i="45"/>
  <c r="F105" i="45"/>
  <c r="F118" i="45" l="1"/>
  <c r="F117" i="45"/>
  <c r="F116" i="45"/>
  <c r="G62" i="45" l="1"/>
  <c r="H62" i="45"/>
  <c r="F62" i="45"/>
  <c r="G55" i="45"/>
  <c r="H55" i="45"/>
  <c r="F55" i="45"/>
  <c r="G51" i="45" l="1"/>
  <c r="F51" i="45"/>
  <c r="G43" i="45"/>
  <c r="H43" i="45"/>
  <c r="H34" i="45"/>
  <c r="G34" i="45"/>
  <c r="F34" i="45"/>
  <c r="H31" i="45"/>
  <c r="G31" i="45"/>
  <c r="F31" i="45"/>
  <c r="H17" i="45"/>
  <c r="G17" i="45"/>
  <c r="F17" i="45"/>
  <c r="F43" i="45"/>
  <c r="H116" i="45" l="1"/>
  <c r="G116" i="45"/>
  <c r="F54" i="45" l="1"/>
  <c r="H20" i="45" l="1"/>
  <c r="G20" i="45"/>
  <c r="H9" i="45"/>
  <c r="H6" i="45"/>
  <c r="G6" i="45"/>
  <c r="G50" i="45" l="1"/>
  <c r="H50" i="45"/>
  <c r="F50" i="45"/>
  <c r="H47" i="45"/>
  <c r="G47" i="45"/>
  <c r="F47" i="45"/>
  <c r="G39" i="45"/>
  <c r="H39" i="45"/>
  <c r="F39" i="45"/>
  <c r="H22" i="45"/>
  <c r="G22" i="45"/>
  <c r="F22" i="45"/>
  <c r="F20" i="45"/>
  <c r="G18" i="45"/>
  <c r="H18" i="45"/>
  <c r="F18" i="45"/>
  <c r="H11" i="45"/>
  <c r="G11" i="45"/>
  <c r="F11" i="45"/>
  <c r="G9" i="45"/>
  <c r="F9" i="45"/>
  <c r="H7" i="45"/>
  <c r="G7" i="45"/>
  <c r="F7" i="45"/>
  <c r="F6" i="45"/>
  <c r="H5" i="45" l="1"/>
  <c r="G125" i="45"/>
  <c r="H125" i="45"/>
  <c r="F5" i="45" l="1"/>
  <c r="G5" i="45"/>
  <c r="F125" i="45" l="1"/>
  <c r="F114" i="45"/>
  <c r="H107" i="45"/>
  <c r="G107" i="45"/>
  <c r="F97" i="45"/>
  <c r="F95" i="45"/>
  <c r="F91" i="45"/>
  <c r="H66" i="45" l="1"/>
  <c r="F66" i="45"/>
  <c r="F127" i="45" s="1"/>
  <c r="G66" i="45"/>
  <c r="H127" i="45" l="1"/>
  <c r="G127" i="45"/>
</calcChain>
</file>

<file path=xl/sharedStrings.xml><?xml version="1.0" encoding="utf-8"?>
<sst xmlns="http://schemas.openxmlformats.org/spreadsheetml/2006/main" count="610" uniqueCount="250">
  <si>
    <t>Единица измерения: руб.</t>
  </si>
  <si>
    <t>Наименование расходов</t>
  </si>
  <si>
    <t>Код главы</t>
  </si>
  <si>
    <t>Раздел, подраздел</t>
  </si>
  <si>
    <t>Целевая статья</t>
  </si>
  <si>
    <t>Вид расхода</t>
  </si>
  <si>
    <t>2023 год</t>
  </si>
  <si>
    <t>Муниципальное казённое учреждение отдел образования администрации Приволжского  муниципального района</t>
  </si>
  <si>
    <t>073</t>
  </si>
  <si>
    <t>Расходы на обеспечение деятельности (оказание услуг) муниципальных учреждений дошкольного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</si>
  <si>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0701</t>
  </si>
  <si>
    <t>03 1 01 01590</t>
  </si>
  <si>
    <t>100</t>
  </si>
  <si>
    <t>Расходы на обеспечение деятельности (оказание услуг) муниципальных учреждений дошкольного образования (Закупка товаров, работ и услуг для обеспечения государственных (муниципальных) нужд)</t>
  </si>
  <si>
    <t>200</t>
  </si>
  <si>
    <t>Расходы на обеспечение деятельности (оказание услуг) муниципальных учреждений дошкольного образования (Иные бюджетные ассигнования)</t>
  </si>
  <si>
    <t>800</t>
  </si>
  <si>
    <t>03 1 01 80170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</si>
  <si>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</si>
  <si>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03 1 04 80100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</si>
  <si>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</si>
  <si>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 xml:space="preserve">Расходы на мероприятия по обучению детей-инвалидов (Закупка товаров, работ и услуг для обеспечения государственных (муниципальных) нужд) </t>
  </si>
  <si>
    <t>03 5 01 01490</t>
  </si>
  <si>
    <t xml:space="preserve">Охрана труда (Закупка товаров, работ и услуг для обеспечения государственных (муниципальных) нужд) </t>
  </si>
  <si>
    <t>03 7 01 41100</t>
  </si>
  <si>
    <t>0702</t>
  </si>
  <si>
    <t>Расходы на обеспечение деятельности (оказание услуг) муниципальных учреждений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</si>
  <si>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03 1 02 02590</t>
  </si>
  <si>
    <t>Расходы на обеспечение деятельности (оказание услуг) муниципальных учреждений общего образования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</si>
  <si>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общего образования (Иные межбюджетные ассигнования)</t>
  </si>
  <si>
    <t>03 1 02 53031</t>
  </si>
  <si>
    <t>03 1 02 80150</t>
  </si>
  <si>
    <t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</si>
  <si>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03 1 02 80160</t>
  </si>
  <si>
    <t>600</t>
  </si>
  <si>
    <t>03 1 02 L3041</t>
  </si>
  <si>
    <t>Поддержка молодых специалистов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</si>
  <si>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03 3 01 06590</t>
  </si>
  <si>
    <t xml:space="preserve">Проведение государственной итоговой аттестации выпускников (Закупка товаров, работ и услуг для обеспечения государственных (муниципальных) нужд) </t>
  </si>
  <si>
    <t>03 6 01 01790</t>
  </si>
  <si>
    <t>0703</t>
  </si>
  <si>
    <t>03 1 03 03590</t>
  </si>
  <si>
    <t>03 1 03 81420</t>
  </si>
  <si>
    <t>03 1 03 S1420</t>
  </si>
  <si>
    <t>03 1 03 81440</t>
  </si>
  <si>
    <t>03 1 03 S1440</t>
  </si>
  <si>
    <t>0707</t>
  </si>
  <si>
    <t>03 4 01 00100</t>
  </si>
  <si>
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</si>
  <si>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03 4 02 S0190</t>
  </si>
  <si>
    <t>03 4 02 80200</t>
  </si>
  <si>
    <t>Расходы на обеспечение деятельности (оказание услуг) муниципальных учреждений общего образования (Предоставление субсидий бюджетным, автономным учреждениям и иным некоммерческим организациям)</t>
  </si>
  <si>
    <t>0709</t>
  </si>
  <si>
    <t>Организация мероприятий по поддержке одаренных детей  (Закупка товаров, работ и услуг для обеспечения государственных (муниципальных) нужд)</t>
  </si>
  <si>
    <t>03 2 01 05590</t>
  </si>
  <si>
    <t>Организация мероприятий по поддержке одаренных детей  (Социальное обеспечение и иные выплаты населению)</t>
  </si>
  <si>
    <t>300</t>
  </si>
  <si>
    <t>Поддержка молодых специалистов (Закупка товаров, работ и услуг для обеспечения государственных (муниципальных) нужд)</t>
  </si>
  <si>
    <t>Поддержка молодых специалистов (Социальное обеспечение и иные выплаты населению)</t>
  </si>
  <si>
    <t>Расходы на обеспечение деятельности (оказание услуг) муниципальных учреждений по другим вопросам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</si>
  <si>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42 9 00 04590</t>
  </si>
  <si>
    <t>Расходы на обеспечение деятельности (оказание услуг) муниципальных учреждений по другим вопросам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</si>
  <si>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по другим вопросам (Иные бюджетные ассигнования)</t>
  </si>
  <si>
    <t>Осуществление переданных органам местного самоуправления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</si>
  <si>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1004</t>
  </si>
  <si>
    <t>03 1 04 80110</t>
  </si>
  <si>
    <t>1101</t>
  </si>
  <si>
    <t>03 8 01 01890</t>
  </si>
  <si>
    <t>Финансовое управление администрации Приволжского  муниципального района</t>
  </si>
  <si>
    <t>092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</si>
  <si>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</si>
  <si>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0106</t>
  </si>
  <si>
    <t>40 9 00 01500</t>
  </si>
  <si>
    <t>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</si>
  <si>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Обеспечение функций органов местного самоуправления (Иные бюджетные ассигнования)</t>
  </si>
  <si>
    <t>Обеспечение средствами информатизации (Закупка товаров, работ и услуг для обеспечения государственных (муниципальных) нужд)</t>
  </si>
  <si>
    <t>11 3 01 00080</t>
  </si>
  <si>
    <t>Диспансеризация муниципальных служащих  (Закупка товаров, работ и услуг для обеспечения государственных (муниципальных) нужд)</t>
  </si>
  <si>
    <t>11 4 01 00090</t>
  </si>
  <si>
    <t>Расходы на создание условий для профессионального развития и подготовки кадров муниципальной службы (Закупка товаров, работ и услуг для обеспечения государственных (муниципальных) нужд)</t>
  </si>
  <si>
    <t>0705</t>
  </si>
  <si>
    <t>11 1 01 02500</t>
  </si>
  <si>
    <t xml:space="preserve">Совет Приволжского муниципального района </t>
  </si>
  <si>
    <t>122</t>
  </si>
  <si>
    <t>0103</t>
  </si>
  <si>
    <t>Обеспечение функционирования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</si>
  <si>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40 9 00 01900</t>
  </si>
  <si>
    <t>Возмещение расходов депутатам, осуществляющим полномочия на непостоянной основе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</si>
  <si>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40 9 00 01910</t>
  </si>
  <si>
    <t>Администрация Приволжского  муниципального района</t>
  </si>
  <si>
    <t>303</t>
  </si>
  <si>
    <t>Обеспечение функционирования высшего должностного лица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</si>
  <si>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0102</t>
  </si>
  <si>
    <t>40 9 00 01700</t>
  </si>
  <si>
    <t>0104</t>
  </si>
  <si>
    <t>13 2 01 80360</t>
  </si>
  <si>
    <t>0105</t>
  </si>
  <si>
    <t>40 9 00 51200</t>
  </si>
  <si>
    <t>Резервный фонд Администрации Приволжского муниципального района (Иные бюджетные ассигнования)</t>
  </si>
  <si>
    <t>0111</t>
  </si>
  <si>
    <t>01 2 01 20810</t>
  </si>
  <si>
    <t xml:space="preserve">Организация учета муниципального имущества и проведение его технической инвентаризации (Закупка товаров, работ и услуг для обеспечения государственных (муниципальных) нужд) </t>
  </si>
  <si>
    <t>0113</t>
  </si>
  <si>
    <t>04 1 01 20910</t>
  </si>
  <si>
    <t>Расходы на содержание казны (Закупка товаров, работ и услуг для обеспечения государственных (муниципальных) нужд)</t>
  </si>
  <si>
    <t>04 1 01 20920</t>
  </si>
  <si>
    <t>Проведение независимой оценки размера арендной платы, рыночной стоимости муниципального имущества, а также земельных участков, находящихся в государственной собственности до разграничения (Закупка товаров, работ и услуг для обеспечения государственных (муниципальных) нужд)</t>
  </si>
  <si>
    <t>04 1 01 20930</t>
  </si>
  <si>
    <t>Выполнение кадастровых работ по межеванию, формированию земельных участков (Закупка товаров, работ и услуг для обеспечения государственных (муниципальных) нужд)</t>
  </si>
  <si>
    <t>04 2 01 20950</t>
  </si>
  <si>
    <t xml:space="preserve">Официальное опубликование правовых актов (Закупка товаров, работ и услуг для обеспечения государственных (муниципальных) нужд)
</t>
  </si>
  <si>
    <t>11 2 01 00040</t>
  </si>
  <si>
    <t>Приобретение элементов экипировки, устройств, обеспечивающих необходимый уровень защиты граждан и охраны общественного порядка на объектах и во время мероприятий с повышенными требованиями к безопасности  (Закупка товаров, работ и услуг для обеспечения государственных (муниципальных) нужд)</t>
  </si>
  <si>
    <t>13 1 01 03000</t>
  </si>
  <si>
    <t>Выплата единовременного денежного вознаграждения гражданам за добровольную сдачу незаконно хранящегося оружия, боеприпасов, взрывчатых веществ,взрывчатых устройств (Социальное обеспечение и иные выплаты населению)</t>
  </si>
  <si>
    <t>13 1 01 01000</t>
  </si>
  <si>
    <t>Проведение мероприятий  по профилактике правонарушений (Закупка товаров, работ и услуг для обеспечения государственных (муниципальных) нужд)</t>
  </si>
  <si>
    <t>13 1 02 02000</t>
  </si>
  <si>
    <t>14 1 01 10010</t>
  </si>
  <si>
    <t>16 1 01 06690</t>
  </si>
  <si>
    <t>Улучшение условий и охраны труда в учреждениях и предприятиях Приволжского муниципального района (Закупка товаров, работ и услуг для обеспечения государственных (муниципальных) нужд)</t>
  </si>
  <si>
    <t>18 1 02 41200</t>
  </si>
  <si>
    <t>40 9 00 70100</t>
  </si>
  <si>
    <t>40 9 00 80350</t>
  </si>
  <si>
    <t>41 9 00 90160</t>
  </si>
  <si>
    <t>Подготовка населения и организаций к действиям в чрезвычайной ситуации в мирное и военное время (Закупка товаров, работ и услуг для обеспечения государственных (муниципальных) нужд)</t>
  </si>
  <si>
    <t>0309</t>
  </si>
  <si>
    <t>05 1 01 90010</t>
  </si>
  <si>
    <t>0405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</si>
  <si>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</si>
  <si>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06 2 01 80370</t>
  </si>
  <si>
    <t>Проведение мероприятий на территории Приволжского муниципального района  (Закупка товаров, работ и услуг для обеспечения государственных (муниципальных) нужд)</t>
  </si>
  <si>
    <t>10 1 01 10010</t>
  </si>
  <si>
    <t>Расходы связанные с организацией безопасности, содержанием и эксплуатацией гидротехнических сооружений (Иные бюджетные ассигнования)</t>
  </si>
  <si>
    <t>0406</t>
  </si>
  <si>
    <t>05 2 01 90070</t>
  </si>
  <si>
    <t xml:space="preserve">06 2 02 S0540 </t>
  </si>
  <si>
    <t>Государственная экспертиза по определению достоверности сметной стоимости  работ по ремонту автомобильных дорог (Закупка товаров, работ и услуг для обеспечения государственных (муниципальных) нужд)</t>
  </si>
  <si>
    <t>0409</t>
  </si>
  <si>
    <t>15 1 02 22140</t>
  </si>
  <si>
    <t>Строительный контроль (Закупка товаров, работ и услуг для обеспечения государственных (муниципальных) нужд)</t>
  </si>
  <si>
    <t>15 1 02 23000</t>
  </si>
  <si>
    <t>15 1 02 S0510</t>
  </si>
  <si>
    <t>Финансовое обеспечение на организацию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(Закупка товаров, работ и услуг для обеспечения государственных (муниципальных) нужд)</t>
  </si>
  <si>
    <t>15 1 01 00400</t>
  </si>
  <si>
    <t>Финансовое обеспечение на организацию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(Закупка товаров, работ и услуг для обеспечения государственных (муниципальных) нужд)</t>
  </si>
  <si>
    <t>15 1 01 00450</t>
  </si>
  <si>
    <t>0412</t>
  </si>
  <si>
    <t>40 9 00 01400</t>
  </si>
  <si>
    <t>Финансовое обеспечение на организацию обеспечения проживающих в поселениях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 (Закупка товаров, работ и услуг для обеспечения государственных (муниципальных) нужд)</t>
  </si>
  <si>
    <t>0501</t>
  </si>
  <si>
    <t xml:space="preserve">08 1 04 00410 </t>
  </si>
  <si>
    <t>0502</t>
  </si>
  <si>
    <t>08 1 01 28040</t>
  </si>
  <si>
    <t>Финансовое обеспечение на организацию в границах поселений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РФ, в части нецентрализованных источников водоснабжения (содержание колодцев) (Закупка товаров, работ и услуг для обеспечения государственных (муниципальных) нужд)</t>
  </si>
  <si>
    <t>08 1 03 00440</t>
  </si>
  <si>
    <t>08 1 03 00470</t>
  </si>
  <si>
    <t>Субсидия на реализацию мер по обеспечению экологической безопасности использования, обезвреживания и размещения отходов от объектов жилищного фонда, предприятий и организаций Приволжского муниципального района (Иные бюджетные ассигнования)</t>
  </si>
  <si>
    <t>0503</t>
  </si>
  <si>
    <t>06 1 01 60010</t>
  </si>
  <si>
    <t>Финансовое обеспечение на  организацию ритуальных услуг и содержание мест захоронения. (Закупка товаров, работ и услуг для обеспечения государственных (муниципальных) нужд)</t>
  </si>
  <si>
    <t xml:space="preserve">06 3 01 00430 </t>
  </si>
  <si>
    <t>Субсидия на транспортировку умерших в морг (Иные бюджетные ассигнования)</t>
  </si>
  <si>
    <t>06 3 01 60020</t>
  </si>
  <si>
    <t>Расходы на обеспечение деятельности (оказание услуг) муниципальных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</si>
  <si>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02 1 01 03590</t>
  </si>
  <si>
    <t>02 1 01 81430</t>
  </si>
  <si>
    <t>Доплата к пенсиям муниципальным служащим (Социальное обеспечение и иные выплаты населению)</t>
  </si>
  <si>
    <t>1001</t>
  </si>
  <si>
    <t>11 1 02 70200</t>
  </si>
  <si>
    <t>1003</t>
  </si>
  <si>
    <t>12 1 01 L4970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</si>
  <si>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рефинансированному). Софинансирование районного бюджета (Социальное обеспечение и иные выплаты населению)</t>
  </si>
  <si>
    <t>12 2 01 70020</t>
  </si>
  <si>
    <t>Мероприятия в области социальной политики. Расходы на оказание финансовой помощи некоммерческим организациям (Предоставление субсидий бюджетным, автономным учреждениям и иным некоммерческим организациям)</t>
  </si>
  <si>
    <t>51 9 00 70030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</si>
  <si>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</si>
  <si>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400</t>
  </si>
  <si>
    <t>Расходы на проведение мероприятий в области массового спорта  (Закупка товаров, работ и услуг для обеспечения государственных (муниципальных) нужд)</t>
  </si>
  <si>
    <t>1102</t>
  </si>
  <si>
    <t>17 1 01 00120</t>
  </si>
  <si>
    <t>ИТОГО</t>
  </si>
  <si>
    <t>Обеспечение функционирования представительного органа муниципального образования (Иные бюджетные ассигнования)</t>
  </si>
  <si>
    <t>Материальное вознаграждение гражданам, награжденным Почетной грамотой (Социальное обеспечение и иные выплаты населению)</t>
  </si>
  <si>
    <t>Обеспечение прочих обязательств администрации (Закупка товаров, работ и услуг для обеспечения государственных (муниципальных) нужд)</t>
  </si>
  <si>
    <t>40 9 00 01900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</si>
  <si>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</si>
  <si>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</si>
  <si>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</si>
  <si>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06 1 01 26210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</si>
  <si>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</si>
  <si>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Текущее содержание инженерной защиты (дамбы, дренажные системы, водоперекачивающие станции) (Иные бюджетные ассигнования)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</si>
  <si>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</si>
  <si>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</si>
  <si>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</si>
  <si>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</si>
  <si>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</si>
  <si>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Актуализация схемы теплоснабжения Приволжского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</si>
  <si>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озеленения территорий общего пользования (Закупка товаров, работ и услуг для обеспечения государственных (муниципальных) нужд) </t>
  </si>
  <si>
    <t>06 3 02 26310</t>
  </si>
  <si>
    <t>Проведение мероприятий на территории Приволжского муниципального района (Закупка товаров, работ и услуг для обеспечения государственных (муниципальных) нужд)</t>
  </si>
  <si>
    <t>Организация регулярных перевозок по муниципальным маршрутам (Закупка товаров, работ и услуг для обеспечения государственных (муниципальных) нужд)</t>
  </si>
  <si>
    <t>2024 год</t>
  </si>
  <si>
    <t>36 1 01 03010</t>
  </si>
  <si>
    <t>38 1 01 20980</t>
  </si>
  <si>
    <t>Выполнение мероприятий "Комплексного плана противодействия идеологии терроризма в Российской Федерации на 2019-2023 годы" на территории Приволжского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</si>
  <si>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по поддержке одаренных детей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</si>
  <si>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37 1 01 24000</t>
  </si>
  <si>
    <t>02 1 01 S1430</t>
  </si>
  <si>
    <t>Финансовое обеспечение на организацию в границах поселений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РФ, в части централизованных источников водоснабжения (Закупка товаров, работ и услуг для обеспечения государственных (муниципальных) нужд)</t>
  </si>
  <si>
    <t>Расходы за счет средств от оказания платных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</si>
  <si>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03 1 01 01110</t>
  </si>
  <si>
    <t>Расходы за счет средств от оказания платных услуг (Закупка товаров, работ и услуг для обеспечения государственных (муниципальных) нужд)</t>
  </si>
  <si>
    <t>Расходы за счет средств от оказания платных услуг (Иные бюджетные ассигнования)</t>
  </si>
  <si>
    <t>03 1 02 01111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</si>
  <si>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</si>
  <si>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</si>
  <si>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</si>
  <si>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</si>
  <si>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</si>
  <si>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49 9 00 R0820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</si>
  <si>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</si>
  <si>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Средства на оплату членских взносов Совета муниципальных образований (Иные бюджетные ассигнования)</t>
  </si>
  <si>
    <t>Расходы по организации отдыха детей в каникулярное время в части организации двухразового питания в лагерях дневного пребывания  (Закупка товаров, работ и услуг для обеспечения государственных (муниципальных) нужд)</t>
  </si>
  <si>
    <t xml:space="preserve">0702 </t>
  </si>
  <si>
    <t>Расходы на проведение мероприятий для детей 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</si>
  <si>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</si>
  <si>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</si>
  <si>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Расходы на  поэтапное доведение средней заработной платы педагогическим работникам иных муниципальных организаций дополнительного образования детей 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</si>
  <si>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Расходы  на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</si>
  <si>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Расходы на реализацию спортивной подготовки в учреждениях дополнительного образования (Предоставление субсидий бюджетным, автономным учреждениям и иным некоммерческим организациям)</t>
  </si>
  <si>
    <t>03 1 03 03580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</si>
  <si>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</si>
  <si>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</si>
  <si>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15 1 02 S8600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</si>
  <si>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</si>
  <si>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Ведомственная структура расходов бюджета Приволжского муниципального района на 2023 год и на плановый период 2024 и 2025 годов</t>
  </si>
  <si>
    <t>2025 год</t>
  </si>
  <si>
    <t>17 1 01 60060</t>
  </si>
  <si>
    <t>Возмещение недополученных доходов и (или) финансовое обеспечение (возмещение) затрат в связи с производством (реализацией) товаров, выполнением работ, оказанием услуг (Иные бюджетные ассигнования)</t>
  </si>
  <si>
    <t>38 2 01 20960</t>
  </si>
  <si>
    <t>38 3 01 21980</t>
  </si>
  <si>
    <t>Работы по подготовке документации по установлению границ населенных пунктов (Закупка товаров, работ и услуг для обеспечения государственных (муниципальных) нужд)</t>
  </si>
  <si>
    <t>Разработка проектов планировки и (или) проектов межевания территорий (Закупка товаров, работ и услуг для обеспечения государственных (муниципальных) нужд)</t>
  </si>
  <si>
    <t>Работы по подготовке документации по установлению границ территориальных зон (Закупка товаров, работ и услуг для обеспечения государственных (муниципальных) нужд)</t>
  </si>
  <si>
    <t>03 1 04 80090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</si>
  <si>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организаций(Закупка товаров, работ и услуг для обеспечения государственных (муниципальных) нужд)</t>
  </si>
  <si>
    <t>41 9 00 L5990</t>
  </si>
  <si>
    <t>Подготовка проектов межевания земельных участков и н проведение кадастровых работ (Закупка товаров, работ и услуг для обеспечения государственных (муниципальных) нужд)</t>
  </si>
  <si>
    <t xml:space="preserve">Приложение 5
 к решению Совета Приволжского 
муниципального района от __.__.2022 № ___                                                         
  «О бюджете Приволжского муниципального района  
на 2023 год и плановый период 2024 и 2025 годов в первом чтении»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</si>
</sst>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 Cyr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>
      <alignment horizontal="left" wrapText="1"/>
    </xf>
  </cellStyleXfs>
  <cellXfs count="72">
    <xf numFmtId="0" fontId="0" fillId="0" borderId="0" xfId="0"/>
    <xf numFmtId="0" fontId="1" fillId="0" borderId="0" xfId="0" applyFont="1" applyAlignment="1">
      <alignment horizontal="justify"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/>
    <xf numFmtId="0" fontId="8" fillId="2" borderId="5" xfId="0" applyFont="1" applyFill="1" applyBorder="1" applyAlignment="1">
      <alignment horizontal="justify" vertical="top" wrapText="1"/>
    </xf>
    <xf numFmtId="4" fontId="10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right"/>
    </xf>
    <xf numFmtId="4" fontId="8" fillId="2" borderId="5" xfId="0" applyNumberFormat="1" applyFont="1" applyFill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9" fontId="8" fillId="2" borderId="5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right"/>
    </xf>
    <xf numFmtId="49" fontId="12" fillId="0" borderId="5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9" fontId="8" fillId="3" borderId="5" xfId="0" applyNumberFormat="1" applyFont="1" applyFill="1" applyBorder="1" applyAlignment="1">
      <alignment horizontal="right" wrapText="1"/>
    </xf>
    <xf numFmtId="4" fontId="8" fillId="2" borderId="5" xfId="0" applyNumberFormat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5" xfId="0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horizontal="right" wrapText="1"/>
    </xf>
    <xf numFmtId="4" fontId="2" fillId="0" borderId="6" xfId="0" applyNumberFormat="1" applyFont="1" applyFill="1" applyBorder="1" applyAlignment="1">
      <alignment horizontal="right" wrapText="1"/>
    </xf>
    <xf numFmtId="49" fontId="2" fillId="0" borderId="8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/>
    <xf numFmtId="4" fontId="2" fillId="4" borderId="5" xfId="0" applyNumberFormat="1" applyFont="1" applyFill="1" applyBorder="1" applyAlignment="1">
      <alignment horizontal="right"/>
    </xf>
    <xf numFmtId="4" fontId="2" fillId="4" borderId="6" xfId="0" applyNumberFormat="1" applyFont="1" applyFill="1" applyBorder="1" applyAlignment="1">
      <alignment horizontal="right"/>
    </xf>
    <xf numFmtId="4" fontId="2" fillId="4" borderId="3" xfId="0" applyNumberFormat="1" applyFont="1" applyFill="1" applyBorder="1" applyAlignment="1">
      <alignment horizontal="right"/>
    </xf>
    <xf numFmtId="4" fontId="12" fillId="4" borderId="6" xfId="0" applyNumberFormat="1" applyFont="1" applyFill="1" applyBorder="1" applyAlignment="1">
      <alignment horizontal="right"/>
    </xf>
    <xf numFmtId="4" fontId="2" fillId="4" borderId="5" xfId="0" applyNumberFormat="1" applyFont="1" applyFill="1" applyBorder="1" applyAlignment="1">
      <alignment horizontal="right" wrapText="1"/>
    </xf>
    <xf numFmtId="4" fontId="2" fillId="4" borderId="6" xfId="0" applyNumberFormat="1" applyFont="1" applyFill="1" applyBorder="1" applyAlignment="1">
      <alignment horizontal="right" wrapText="1"/>
    </xf>
    <xf numFmtId="4" fontId="2" fillId="4" borderId="8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justify" vertical="top" wrapText="1"/>
    </xf>
    <xf numFmtId="49" fontId="2" fillId="0" borderId="8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1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/>
  </cellXfs>
  <cellStyles count="4">
    <cellStyle name="xl30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"/>
  <sheetViews>
    <sheetView tabSelected="1" topLeftCell="A43" zoomScale="80" zoomScaleNormal="80" workbookViewId="0">
      <selection activeCell="F51" sqref="F51"/>
    </sheetView>
  </sheetViews>
  <sheetFormatPr defaultColWidth="91" defaultRowHeight="15" x14ac:dyDescent="0.25"/>
  <cols>
    <col min="1" max="1" width="91.28515625" customWidth="1"/>
    <col min="2" max="2" width="11.85546875" customWidth="1"/>
    <col min="3" max="3" width="13.85546875" customWidth="1"/>
    <col min="4" max="4" width="17.28515625" customWidth="1"/>
    <col min="5" max="5" width="10.85546875" customWidth="1"/>
    <col min="6" max="6" width="19.42578125" customWidth="1"/>
    <col min="7" max="8" width="20.28515625" customWidth="1"/>
    <col min="9" max="9" width="11" customWidth="1"/>
    <col min="10" max="10" width="18.7109375" customWidth="1"/>
    <col min="11" max="11" width="19.42578125" customWidth="1"/>
  </cols>
  <sheetData>
    <row r="1" spans="1:14" ht="87.75" customHeight="1" x14ac:dyDescent="0.25">
      <c r="A1" s="1"/>
      <c r="B1" s="2"/>
      <c r="C1" s="2"/>
      <c r="D1" s="3"/>
      <c r="E1" s="70" t="s">
        <v>249</v>
      </c>
      <c r="F1" s="71"/>
      <c r="G1" s="71"/>
      <c r="H1" s="71"/>
    </row>
    <row r="2" spans="1:14" ht="36" customHeight="1" x14ac:dyDescent="0.3">
      <c r="A2" s="67" t="s">
        <v>236</v>
      </c>
      <c r="B2" s="68"/>
      <c r="C2" s="68"/>
      <c r="D2" s="68"/>
      <c r="E2" s="68"/>
      <c r="F2" s="68"/>
      <c r="G2" s="68"/>
      <c r="H2" s="68"/>
    </row>
    <row r="3" spans="1:14" ht="25.5" customHeight="1" x14ac:dyDescent="0.25">
      <c r="A3" s="4"/>
      <c r="B3" s="5"/>
      <c r="C3" s="5"/>
      <c r="D3" s="5"/>
      <c r="E3" s="5"/>
      <c r="F3" s="5"/>
      <c r="G3" s="69" t="s">
        <v>0</v>
      </c>
      <c r="H3" s="69"/>
      <c r="I3" s="6"/>
    </row>
    <row r="4" spans="1:14" ht="31.5" x14ac:dyDescent="0.2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3" t="s">
        <v>6</v>
      </c>
      <c r="G4" s="14" t="s">
        <v>202</v>
      </c>
      <c r="H4" s="14" t="s">
        <v>237</v>
      </c>
    </row>
    <row r="5" spans="1:14" ht="31.5" x14ac:dyDescent="0.25">
      <c r="A5" s="39" t="s">
        <v>7</v>
      </c>
      <c r="B5" s="15" t="s">
        <v>8</v>
      </c>
      <c r="C5" s="15"/>
      <c r="D5" s="15"/>
      <c r="E5" s="15"/>
      <c r="F5" s="16">
        <f>SUM(F6:F54)</f>
        <v>295138407.90999991</v>
      </c>
      <c r="G5" s="16">
        <f>SUM(G6:G54)</f>
        <v>287235697.39999998</v>
      </c>
      <c r="H5" s="16">
        <f>SUM(H6:H54)</f>
        <v>268254517.77000004</v>
      </c>
      <c r="L5" s="11"/>
      <c r="M5" s="11"/>
      <c r="N5" s="11"/>
    </row>
    <row r="6" spans="1:14" ht="63" x14ac:dyDescent="0.25">
      <c r="A6" s="40" t="s">
        <v>210</v>
      </c>
      <c r="B6" s="19" t="s">
        <v>8</v>
      </c>
      <c r="C6" s="19" t="s">
        <v>10</v>
      </c>
      <c r="D6" s="19" t="s">
        <v>211</v>
      </c>
      <c r="E6" s="19" t="s">
        <v>12</v>
      </c>
      <c r="F6" s="58">
        <f>1173696+104364+354456.12</f>
        <v>1632516.12</v>
      </c>
      <c r="G6" s="58">
        <f>1173696+99700+354456.12</f>
        <v>1627852.12</v>
      </c>
      <c r="H6" s="58">
        <f>1173696+99700+354456.12</f>
        <v>1627852.12</v>
      </c>
    </row>
    <row r="7" spans="1:14" ht="31.5" x14ac:dyDescent="0.25">
      <c r="A7" s="40" t="s">
        <v>212</v>
      </c>
      <c r="B7" s="19" t="s">
        <v>8</v>
      </c>
      <c r="C7" s="19" t="s">
        <v>10</v>
      </c>
      <c r="D7" s="19" t="s">
        <v>211</v>
      </c>
      <c r="E7" s="19" t="s">
        <v>14</v>
      </c>
      <c r="F7" s="58">
        <f>14396883.88+130000</f>
        <v>14526883.880000001</v>
      </c>
      <c r="G7" s="58">
        <f>14401547.88+130000</f>
        <v>14531547.880000001</v>
      </c>
      <c r="H7" s="58">
        <f>14401547.88+130000</f>
        <v>14531547.880000001</v>
      </c>
    </row>
    <row r="8" spans="1:14" ht="15.75" x14ac:dyDescent="0.25">
      <c r="A8" s="40" t="s">
        <v>213</v>
      </c>
      <c r="B8" s="19" t="s">
        <v>8</v>
      </c>
      <c r="C8" s="19" t="s">
        <v>10</v>
      </c>
      <c r="D8" s="19" t="s">
        <v>211</v>
      </c>
      <c r="E8" s="19" t="s">
        <v>16</v>
      </c>
      <c r="F8" s="58">
        <v>136400</v>
      </c>
      <c r="G8" s="58">
        <v>136400</v>
      </c>
      <c r="H8" s="58">
        <v>136400</v>
      </c>
    </row>
    <row r="9" spans="1:14" ht="63" x14ac:dyDescent="0.25">
      <c r="A9" s="40" t="s">
        <v>9</v>
      </c>
      <c r="B9" s="19" t="s">
        <v>8</v>
      </c>
      <c r="C9" s="19" t="s">
        <v>10</v>
      </c>
      <c r="D9" s="19" t="s">
        <v>11</v>
      </c>
      <c r="E9" s="19" t="s">
        <v>12</v>
      </c>
      <c r="F9" s="58">
        <f>29121335.57+114912+8529046.73</f>
        <v>37765294.299999997</v>
      </c>
      <c r="G9" s="58">
        <f>26500702.8+116312+7995894.23</f>
        <v>34612909.030000001</v>
      </c>
      <c r="H9" s="58">
        <f>26500702.8+116212+7995894.23</f>
        <v>34612809.030000001</v>
      </c>
    </row>
    <row r="10" spans="1:14" ht="47.25" x14ac:dyDescent="0.25">
      <c r="A10" s="40" t="s">
        <v>13</v>
      </c>
      <c r="B10" s="19" t="s">
        <v>8</v>
      </c>
      <c r="C10" s="19" t="s">
        <v>10</v>
      </c>
      <c r="D10" s="19" t="s">
        <v>11</v>
      </c>
      <c r="E10" s="19" t="s">
        <v>14</v>
      </c>
      <c r="F10" s="58">
        <f>24472202.42+27623845.99-7783607.51-30000000-790000-350443.52</f>
        <v>13171997.379999999</v>
      </c>
      <c r="G10" s="58">
        <f>20202077.95+29011538.29-8172787.89-30000000-700000-5520.84</f>
        <v>10335307.509999994</v>
      </c>
      <c r="H10" s="58">
        <f>20424899.28+30468615.2-8581427.28-30000000-700000-120780.22</f>
        <v>11491306.980000002</v>
      </c>
    </row>
    <row r="11" spans="1:14" ht="31.5" x14ac:dyDescent="0.25">
      <c r="A11" s="40" t="s">
        <v>15</v>
      </c>
      <c r="B11" s="19" t="s">
        <v>8</v>
      </c>
      <c r="C11" s="19" t="s">
        <v>10</v>
      </c>
      <c r="D11" s="19" t="s">
        <v>11</v>
      </c>
      <c r="E11" s="19" t="s">
        <v>16</v>
      </c>
      <c r="F11" s="59">
        <f>328117+13000</f>
        <v>341117</v>
      </c>
      <c r="G11" s="59">
        <f>328617+13000</f>
        <v>341617</v>
      </c>
      <c r="H11" s="59">
        <f>328617+13000</f>
        <v>341617</v>
      </c>
    </row>
    <row r="12" spans="1:14" ht="126" x14ac:dyDescent="0.25">
      <c r="A12" s="40" t="s">
        <v>186</v>
      </c>
      <c r="B12" s="17" t="s">
        <v>8</v>
      </c>
      <c r="C12" s="17" t="s">
        <v>10</v>
      </c>
      <c r="D12" s="17" t="s">
        <v>17</v>
      </c>
      <c r="E12" s="17" t="s">
        <v>12</v>
      </c>
      <c r="F12" s="33">
        <f>47167477.73+14244578.27</f>
        <v>61412056</v>
      </c>
      <c r="G12" s="33">
        <f>47780278.03+14429643.97</f>
        <v>62209922</v>
      </c>
      <c r="H12" s="33">
        <f>47780278.03+14429643.97</f>
        <v>62209922</v>
      </c>
    </row>
    <row r="13" spans="1:14" ht="94.5" x14ac:dyDescent="0.25">
      <c r="A13" s="40" t="s">
        <v>187</v>
      </c>
      <c r="B13" s="17" t="s">
        <v>8</v>
      </c>
      <c r="C13" s="17" t="s">
        <v>10</v>
      </c>
      <c r="D13" s="17" t="s">
        <v>17</v>
      </c>
      <c r="E13" s="17" t="s">
        <v>14</v>
      </c>
      <c r="F13" s="33">
        <v>358680</v>
      </c>
      <c r="G13" s="33">
        <v>161700</v>
      </c>
      <c r="H13" s="33">
        <v>161700</v>
      </c>
    </row>
    <row r="14" spans="1:14" ht="126" x14ac:dyDescent="0.25">
      <c r="A14" s="42" t="s">
        <v>18</v>
      </c>
      <c r="B14" s="17" t="s">
        <v>8</v>
      </c>
      <c r="C14" s="17" t="s">
        <v>10</v>
      </c>
      <c r="D14" s="17" t="s">
        <v>19</v>
      </c>
      <c r="E14" s="17" t="s">
        <v>12</v>
      </c>
      <c r="F14" s="33">
        <f>140000+42280</f>
        <v>182280</v>
      </c>
      <c r="G14" s="33">
        <f t="shared" ref="G14:H14" si="0">140000+42280</f>
        <v>182280</v>
      </c>
      <c r="H14" s="33">
        <f t="shared" si="0"/>
        <v>182280</v>
      </c>
    </row>
    <row r="15" spans="1:14" ht="110.25" x14ac:dyDescent="0.25">
      <c r="A15" s="42" t="s">
        <v>20</v>
      </c>
      <c r="B15" s="17" t="s">
        <v>8</v>
      </c>
      <c r="C15" s="17" t="s">
        <v>10</v>
      </c>
      <c r="D15" s="17" t="s">
        <v>19</v>
      </c>
      <c r="E15" s="17" t="s">
        <v>14</v>
      </c>
      <c r="F15" s="33">
        <v>390269</v>
      </c>
      <c r="G15" s="33">
        <v>390269</v>
      </c>
      <c r="H15" s="33">
        <v>390269</v>
      </c>
    </row>
    <row r="16" spans="1:14" ht="31.5" x14ac:dyDescent="0.25">
      <c r="A16" s="44" t="s">
        <v>21</v>
      </c>
      <c r="B16" s="20" t="s">
        <v>8</v>
      </c>
      <c r="C16" s="20" t="s">
        <v>10</v>
      </c>
      <c r="D16" s="20" t="s">
        <v>22</v>
      </c>
      <c r="E16" s="20" t="s">
        <v>14</v>
      </c>
      <c r="F16" s="58">
        <v>0</v>
      </c>
      <c r="G16" s="58">
        <v>120000</v>
      </c>
      <c r="H16" s="58">
        <v>120000</v>
      </c>
    </row>
    <row r="17" spans="1:8" ht="31.5" x14ac:dyDescent="0.25">
      <c r="A17" s="44" t="s">
        <v>23</v>
      </c>
      <c r="B17" s="20" t="s">
        <v>8</v>
      </c>
      <c r="C17" s="20" t="s">
        <v>10</v>
      </c>
      <c r="D17" s="20" t="s">
        <v>24</v>
      </c>
      <c r="E17" s="20" t="s">
        <v>14</v>
      </c>
      <c r="F17" s="58">
        <f>1400656-800000</f>
        <v>600656</v>
      </c>
      <c r="G17" s="58">
        <f>1194124-800000</f>
        <v>394124</v>
      </c>
      <c r="H17" s="58">
        <f>1194124-800000</f>
        <v>394124</v>
      </c>
    </row>
    <row r="18" spans="1:8" ht="63" x14ac:dyDescent="0.25">
      <c r="A18" s="40" t="s">
        <v>210</v>
      </c>
      <c r="B18" s="19" t="s">
        <v>8</v>
      </c>
      <c r="C18" s="19" t="s">
        <v>25</v>
      </c>
      <c r="D18" s="19" t="s">
        <v>214</v>
      </c>
      <c r="E18" s="19" t="s">
        <v>12</v>
      </c>
      <c r="F18" s="58">
        <f>58380+17630</f>
        <v>76010</v>
      </c>
      <c r="G18" s="58">
        <f t="shared" ref="G18:H18" si="1">58380+17630</f>
        <v>76010</v>
      </c>
      <c r="H18" s="58">
        <f t="shared" si="1"/>
        <v>76010</v>
      </c>
    </row>
    <row r="19" spans="1:8" ht="31.5" x14ac:dyDescent="0.25">
      <c r="A19" s="40" t="s">
        <v>212</v>
      </c>
      <c r="B19" s="19" t="s">
        <v>8</v>
      </c>
      <c r="C19" s="19" t="s">
        <v>25</v>
      </c>
      <c r="D19" s="19" t="s">
        <v>214</v>
      </c>
      <c r="E19" s="19" t="s">
        <v>14</v>
      </c>
      <c r="F19" s="58">
        <v>1574090</v>
      </c>
      <c r="G19" s="58">
        <v>1574090</v>
      </c>
      <c r="H19" s="58">
        <v>1574090</v>
      </c>
    </row>
    <row r="20" spans="1:8" ht="63" x14ac:dyDescent="0.25">
      <c r="A20" s="44" t="s">
        <v>26</v>
      </c>
      <c r="B20" s="20" t="s">
        <v>8</v>
      </c>
      <c r="C20" s="20" t="s">
        <v>25</v>
      </c>
      <c r="D20" s="20" t="s">
        <v>27</v>
      </c>
      <c r="E20" s="20" t="s">
        <v>12</v>
      </c>
      <c r="F20" s="58">
        <f>9252280.7+94432+2794188.77</f>
        <v>12140901.469999999</v>
      </c>
      <c r="G20" s="58">
        <f>8757725.2+104156+2644832.81</f>
        <v>11506714.01</v>
      </c>
      <c r="H20" s="58">
        <f>8757725.2+104156+2644832.81</f>
        <v>11506714.01</v>
      </c>
    </row>
    <row r="21" spans="1:8" ht="47.25" x14ac:dyDescent="0.25">
      <c r="A21" s="44" t="s">
        <v>28</v>
      </c>
      <c r="B21" s="20" t="s">
        <v>8</v>
      </c>
      <c r="C21" s="20" t="s">
        <v>25</v>
      </c>
      <c r="D21" s="20" t="s">
        <v>27</v>
      </c>
      <c r="E21" s="20" t="s">
        <v>14</v>
      </c>
      <c r="F21" s="58">
        <f>12109112.46+27136050.8-8305198-20000000-1960567.71+1275104.13</f>
        <v>10254501.680000003</v>
      </c>
      <c r="G21" s="58">
        <f>11415225.48+28482379.2-8720457.9-20000000-2141580.89+1083864.13</f>
        <v>10119430.02</v>
      </c>
      <c r="H21" s="58">
        <f>11567887.61+29902602.27-9156480.8-20000000-5794503.64+783864.13</f>
        <v>7303369.5699999947</v>
      </c>
    </row>
    <row r="22" spans="1:8" ht="31.5" x14ac:dyDescent="0.25">
      <c r="A22" s="45" t="s">
        <v>29</v>
      </c>
      <c r="B22" s="21" t="s">
        <v>8</v>
      </c>
      <c r="C22" s="21" t="s">
        <v>25</v>
      </c>
      <c r="D22" s="21" t="s">
        <v>27</v>
      </c>
      <c r="E22" s="21" t="s">
        <v>16</v>
      </c>
      <c r="F22" s="58">
        <f>701638.82+5000</f>
        <v>706638.82</v>
      </c>
      <c r="G22" s="58">
        <f>698438.82+5000</f>
        <v>703438.82</v>
      </c>
      <c r="H22" s="58">
        <f>698438.82+5000</f>
        <v>703438.82</v>
      </c>
    </row>
    <row r="23" spans="1:8" ht="110.25" x14ac:dyDescent="0.25">
      <c r="A23" s="40" t="s">
        <v>192</v>
      </c>
      <c r="B23" s="21" t="s">
        <v>8</v>
      </c>
      <c r="C23" s="21" t="s">
        <v>25</v>
      </c>
      <c r="D23" s="21" t="s">
        <v>30</v>
      </c>
      <c r="E23" s="21" t="s">
        <v>12</v>
      </c>
      <c r="F23" s="18">
        <f>5640000+1703280</f>
        <v>7343280</v>
      </c>
      <c r="G23" s="18">
        <f>5580000+1685160</f>
        <v>7265160</v>
      </c>
      <c r="H23" s="18">
        <v>0</v>
      </c>
    </row>
    <row r="24" spans="1:8" ht="157.5" x14ac:dyDescent="0.25">
      <c r="A24" s="41" t="s">
        <v>193</v>
      </c>
      <c r="B24" s="21" t="s">
        <v>8</v>
      </c>
      <c r="C24" s="21" t="s">
        <v>25</v>
      </c>
      <c r="D24" s="21" t="s">
        <v>31</v>
      </c>
      <c r="E24" s="21" t="s">
        <v>12</v>
      </c>
      <c r="F24" s="18">
        <f>57076223.68+17237022.57</f>
        <v>74313246.25</v>
      </c>
      <c r="G24" s="18">
        <f>57348164.36+17319145.64</f>
        <v>74667310</v>
      </c>
      <c r="H24" s="18">
        <f>57348164.36+17319145.64</f>
        <v>74667310</v>
      </c>
    </row>
    <row r="25" spans="1:8" ht="126" x14ac:dyDescent="0.25">
      <c r="A25" s="41" t="s">
        <v>194</v>
      </c>
      <c r="B25" s="21" t="s">
        <v>8</v>
      </c>
      <c r="C25" s="21" t="s">
        <v>25</v>
      </c>
      <c r="D25" s="21" t="s">
        <v>31</v>
      </c>
      <c r="E25" s="21" t="s">
        <v>14</v>
      </c>
      <c r="F25" s="18">
        <v>2118866</v>
      </c>
      <c r="G25" s="18">
        <v>2598687</v>
      </c>
      <c r="H25" s="18">
        <v>2598687</v>
      </c>
    </row>
    <row r="26" spans="1:8" ht="126" x14ac:dyDescent="0.25">
      <c r="A26" s="46" t="s">
        <v>32</v>
      </c>
      <c r="B26" s="22" t="s">
        <v>8</v>
      </c>
      <c r="C26" s="22" t="s">
        <v>25</v>
      </c>
      <c r="D26" s="22" t="s">
        <v>33</v>
      </c>
      <c r="E26" s="22" t="s">
        <v>34</v>
      </c>
      <c r="F26" s="24">
        <v>1550148.75</v>
      </c>
      <c r="G26" s="24">
        <v>1566504</v>
      </c>
      <c r="H26" s="24">
        <v>1566504</v>
      </c>
    </row>
    <row r="27" spans="1:8" ht="95.25" customHeight="1" x14ac:dyDescent="0.25">
      <c r="A27" s="40" t="s">
        <v>195</v>
      </c>
      <c r="B27" s="23" t="s">
        <v>8</v>
      </c>
      <c r="C27" s="23" t="s">
        <v>25</v>
      </c>
      <c r="D27" s="23" t="s">
        <v>35</v>
      </c>
      <c r="E27" s="23" t="s">
        <v>14</v>
      </c>
      <c r="F27" s="24">
        <f>10619171+39123.26</f>
        <v>10658294.26</v>
      </c>
      <c r="G27" s="24">
        <f>10917435+40222.13</f>
        <v>10957657.130000001</v>
      </c>
      <c r="H27" s="24">
        <f>764220.45+40222.13</f>
        <v>804442.58</v>
      </c>
    </row>
    <row r="28" spans="1:8" ht="84.75" customHeight="1" x14ac:dyDescent="0.25">
      <c r="A28" s="65" t="s">
        <v>246</v>
      </c>
      <c r="B28" s="21" t="s">
        <v>8</v>
      </c>
      <c r="C28" s="21" t="s">
        <v>25</v>
      </c>
      <c r="D28" s="21" t="s">
        <v>245</v>
      </c>
      <c r="E28" s="21" t="s">
        <v>14</v>
      </c>
      <c r="F28" s="18">
        <v>42891</v>
      </c>
      <c r="G28" s="18">
        <v>42891</v>
      </c>
      <c r="H28" s="18">
        <v>42891</v>
      </c>
    </row>
    <row r="29" spans="1:8" ht="31.5" x14ac:dyDescent="0.25">
      <c r="A29" s="43" t="s">
        <v>21</v>
      </c>
      <c r="B29" s="20" t="s">
        <v>8</v>
      </c>
      <c r="C29" s="20" t="s">
        <v>224</v>
      </c>
      <c r="D29" s="20" t="s">
        <v>22</v>
      </c>
      <c r="E29" s="20" t="s">
        <v>14</v>
      </c>
      <c r="F29" s="58">
        <v>22422.32</v>
      </c>
      <c r="G29" s="58">
        <v>0</v>
      </c>
      <c r="H29" s="58">
        <v>0</v>
      </c>
    </row>
    <row r="30" spans="1:8" ht="31.5" x14ac:dyDescent="0.25">
      <c r="A30" s="50" t="s">
        <v>38</v>
      </c>
      <c r="B30" s="23" t="s">
        <v>8</v>
      </c>
      <c r="C30" s="23" t="s">
        <v>25</v>
      </c>
      <c r="D30" s="23" t="s">
        <v>39</v>
      </c>
      <c r="E30" s="23" t="s">
        <v>14</v>
      </c>
      <c r="F30" s="60">
        <v>45700</v>
      </c>
      <c r="G30" s="60">
        <v>45700</v>
      </c>
      <c r="H30" s="60">
        <v>45700</v>
      </c>
    </row>
    <row r="31" spans="1:8" ht="31.5" x14ac:dyDescent="0.25">
      <c r="A31" s="50" t="s">
        <v>23</v>
      </c>
      <c r="B31" s="23" t="s">
        <v>8</v>
      </c>
      <c r="C31" s="23" t="s">
        <v>25</v>
      </c>
      <c r="D31" s="23" t="s">
        <v>24</v>
      </c>
      <c r="E31" s="23" t="s">
        <v>14</v>
      </c>
      <c r="F31" s="60">
        <f>1125960-500000</f>
        <v>625960</v>
      </c>
      <c r="G31" s="60">
        <f>1049660-500000</f>
        <v>549660</v>
      </c>
      <c r="H31" s="60">
        <f>1049660-500000</f>
        <v>549660</v>
      </c>
    </row>
    <row r="32" spans="1:8" ht="47.25" x14ac:dyDescent="0.25">
      <c r="A32" s="48" t="s">
        <v>232</v>
      </c>
      <c r="B32" s="23" t="s">
        <v>8</v>
      </c>
      <c r="C32" s="23" t="s">
        <v>40</v>
      </c>
      <c r="D32" s="23" t="s">
        <v>231</v>
      </c>
      <c r="E32" s="23" t="s">
        <v>34</v>
      </c>
      <c r="F32" s="60">
        <v>259650</v>
      </c>
      <c r="G32" s="60">
        <v>0</v>
      </c>
      <c r="H32" s="60">
        <v>0</v>
      </c>
    </row>
    <row r="33" spans="1:8" ht="31.5" x14ac:dyDescent="0.25">
      <c r="A33" s="48" t="s">
        <v>233</v>
      </c>
      <c r="B33" s="23" t="s">
        <v>8</v>
      </c>
      <c r="C33" s="23" t="s">
        <v>40</v>
      </c>
      <c r="D33" s="23" t="s">
        <v>231</v>
      </c>
      <c r="E33" s="23" t="s">
        <v>16</v>
      </c>
      <c r="F33" s="60">
        <v>98090</v>
      </c>
      <c r="G33" s="60">
        <v>0</v>
      </c>
      <c r="H33" s="60">
        <v>0</v>
      </c>
    </row>
    <row r="34" spans="1:8" ht="47.25" x14ac:dyDescent="0.25">
      <c r="A34" s="50" t="s">
        <v>164</v>
      </c>
      <c r="B34" s="23" t="s">
        <v>8</v>
      </c>
      <c r="C34" s="23" t="s">
        <v>40</v>
      </c>
      <c r="D34" s="23" t="s">
        <v>41</v>
      </c>
      <c r="E34" s="23" t="s">
        <v>34</v>
      </c>
      <c r="F34" s="60">
        <f>6366173.05+7859487.64-90000-2000000</f>
        <v>12135660.689999999</v>
      </c>
      <c r="G34" s="60">
        <f>6802428.47+8277539.11-2500000</f>
        <v>12579967.58</v>
      </c>
      <c r="H34" s="60">
        <f>6818032.47+8277539.11-2500000</f>
        <v>12595571.58</v>
      </c>
    </row>
    <row r="35" spans="1:8" ht="63" x14ac:dyDescent="0.25">
      <c r="A35" s="50" t="s">
        <v>226</v>
      </c>
      <c r="B35" s="23" t="s">
        <v>8</v>
      </c>
      <c r="C35" s="23" t="s">
        <v>40</v>
      </c>
      <c r="D35" s="23" t="s">
        <v>42</v>
      </c>
      <c r="E35" s="23" t="s">
        <v>34</v>
      </c>
      <c r="F35" s="24">
        <v>625715.44999999995</v>
      </c>
      <c r="G35" s="24">
        <v>0</v>
      </c>
      <c r="H35" s="24">
        <v>0</v>
      </c>
    </row>
    <row r="36" spans="1:8" ht="63" x14ac:dyDescent="0.25">
      <c r="A36" s="50" t="s">
        <v>228</v>
      </c>
      <c r="B36" s="23" t="s">
        <v>8</v>
      </c>
      <c r="C36" s="23" t="s">
        <v>40</v>
      </c>
      <c r="D36" s="23" t="s">
        <v>43</v>
      </c>
      <c r="E36" s="23" t="s">
        <v>34</v>
      </c>
      <c r="F36" s="24">
        <v>197594.35</v>
      </c>
      <c r="G36" s="24">
        <v>0</v>
      </c>
      <c r="H36" s="24">
        <v>0</v>
      </c>
    </row>
    <row r="37" spans="1:8" ht="78.75" x14ac:dyDescent="0.25">
      <c r="A37" s="50" t="s">
        <v>227</v>
      </c>
      <c r="B37" s="23" t="s">
        <v>8</v>
      </c>
      <c r="C37" s="23" t="s">
        <v>40</v>
      </c>
      <c r="D37" s="23" t="s">
        <v>44</v>
      </c>
      <c r="E37" s="23" t="s">
        <v>34</v>
      </c>
      <c r="F37" s="24">
        <v>725273.23</v>
      </c>
      <c r="G37" s="24">
        <v>0</v>
      </c>
      <c r="H37" s="24">
        <v>0</v>
      </c>
    </row>
    <row r="38" spans="1:8" ht="78.75" x14ac:dyDescent="0.25">
      <c r="A38" s="50" t="s">
        <v>229</v>
      </c>
      <c r="B38" s="23" t="s">
        <v>8</v>
      </c>
      <c r="C38" s="23" t="s">
        <v>40</v>
      </c>
      <c r="D38" s="23" t="s">
        <v>45</v>
      </c>
      <c r="E38" s="23" t="s">
        <v>34</v>
      </c>
      <c r="F38" s="24">
        <v>183226.92</v>
      </c>
      <c r="G38" s="24">
        <v>0</v>
      </c>
      <c r="H38" s="24">
        <v>0</v>
      </c>
    </row>
    <row r="39" spans="1:8" ht="63" x14ac:dyDescent="0.25">
      <c r="A39" s="41" t="s">
        <v>225</v>
      </c>
      <c r="B39" s="20" t="s">
        <v>8</v>
      </c>
      <c r="C39" s="20" t="s">
        <v>46</v>
      </c>
      <c r="D39" s="20" t="s">
        <v>47</v>
      </c>
      <c r="E39" s="20" t="s">
        <v>12</v>
      </c>
      <c r="F39" s="58">
        <f>127064+38373.5</f>
        <v>165437.5</v>
      </c>
      <c r="G39" s="58">
        <f t="shared" ref="G39:H39" si="2">127064+38373.5</f>
        <v>165437.5</v>
      </c>
      <c r="H39" s="58">
        <f t="shared" si="2"/>
        <v>165437.5</v>
      </c>
    </row>
    <row r="40" spans="1:8" ht="47.25" x14ac:dyDescent="0.25">
      <c r="A40" s="41" t="s">
        <v>223</v>
      </c>
      <c r="B40" s="20" t="s">
        <v>8</v>
      </c>
      <c r="C40" s="20" t="s">
        <v>46</v>
      </c>
      <c r="D40" s="20" t="s">
        <v>49</v>
      </c>
      <c r="E40" s="20" t="s">
        <v>14</v>
      </c>
      <c r="F40" s="58">
        <v>113400</v>
      </c>
      <c r="G40" s="58">
        <v>113400</v>
      </c>
      <c r="H40" s="58">
        <v>0</v>
      </c>
    </row>
    <row r="41" spans="1:8" ht="47.25" x14ac:dyDescent="0.25">
      <c r="A41" s="41" t="s">
        <v>48</v>
      </c>
      <c r="B41" s="20" t="s">
        <v>8</v>
      </c>
      <c r="C41" s="20" t="s">
        <v>46</v>
      </c>
      <c r="D41" s="20" t="s">
        <v>49</v>
      </c>
      <c r="E41" s="20" t="s">
        <v>34</v>
      </c>
      <c r="F41" s="18">
        <f>651000+255150</f>
        <v>906150</v>
      </c>
      <c r="G41" s="18">
        <f>651000+255150</f>
        <v>906150</v>
      </c>
      <c r="H41" s="18">
        <f>651000+368550</f>
        <v>1019550</v>
      </c>
    </row>
    <row r="42" spans="1:8" ht="63" x14ac:dyDescent="0.25">
      <c r="A42" s="41" t="s">
        <v>215</v>
      </c>
      <c r="B42" s="21" t="s">
        <v>8</v>
      </c>
      <c r="C42" s="21" t="s">
        <v>46</v>
      </c>
      <c r="D42" s="21" t="s">
        <v>50</v>
      </c>
      <c r="E42" s="21" t="s">
        <v>34</v>
      </c>
      <c r="F42" s="18">
        <v>52080</v>
      </c>
      <c r="G42" s="18">
        <v>52080</v>
      </c>
      <c r="H42" s="18">
        <v>52080</v>
      </c>
    </row>
    <row r="43" spans="1:8" ht="47.25" x14ac:dyDescent="0.25">
      <c r="A43" s="44" t="s">
        <v>51</v>
      </c>
      <c r="B43" s="21" t="s">
        <v>8</v>
      </c>
      <c r="C43" s="21" t="s">
        <v>52</v>
      </c>
      <c r="D43" s="21" t="s">
        <v>27</v>
      </c>
      <c r="E43" s="21" t="s">
        <v>34</v>
      </c>
      <c r="F43" s="58">
        <f>9421421.16+545400-545400-1000000</f>
        <v>8421421.1600000001</v>
      </c>
      <c r="G43" s="58">
        <f>10363563.28-2000000</f>
        <v>8363563.2799999993</v>
      </c>
      <c r="H43" s="58">
        <f>11399919.61-3000000</f>
        <v>8399919.6099999994</v>
      </c>
    </row>
    <row r="44" spans="1:8" ht="63" x14ac:dyDescent="0.25">
      <c r="A44" s="47" t="s">
        <v>206</v>
      </c>
      <c r="B44" s="21" t="s">
        <v>8</v>
      </c>
      <c r="C44" s="21" t="s">
        <v>52</v>
      </c>
      <c r="D44" s="21" t="s">
        <v>54</v>
      </c>
      <c r="E44" s="21" t="s">
        <v>12</v>
      </c>
      <c r="F44" s="58">
        <v>10000</v>
      </c>
      <c r="G44" s="58">
        <v>10000</v>
      </c>
      <c r="H44" s="58">
        <v>10000</v>
      </c>
    </row>
    <row r="45" spans="1:8" ht="31.5" x14ac:dyDescent="0.25">
      <c r="A45" s="47" t="s">
        <v>53</v>
      </c>
      <c r="B45" s="21" t="s">
        <v>8</v>
      </c>
      <c r="C45" s="21" t="s">
        <v>52</v>
      </c>
      <c r="D45" s="21" t="s">
        <v>54</v>
      </c>
      <c r="E45" s="21" t="s">
        <v>14</v>
      </c>
      <c r="F45" s="58">
        <v>216000</v>
      </c>
      <c r="G45" s="58">
        <v>216000</v>
      </c>
      <c r="H45" s="58">
        <v>216000</v>
      </c>
    </row>
    <row r="46" spans="1:8" ht="31.5" x14ac:dyDescent="0.25">
      <c r="A46" s="47" t="s">
        <v>55</v>
      </c>
      <c r="B46" s="21" t="s">
        <v>8</v>
      </c>
      <c r="C46" s="21" t="s">
        <v>52</v>
      </c>
      <c r="D46" s="21" t="s">
        <v>54</v>
      </c>
      <c r="E46" s="21" t="s">
        <v>56</v>
      </c>
      <c r="F46" s="58">
        <v>74000</v>
      </c>
      <c r="G46" s="58">
        <v>74000</v>
      </c>
      <c r="H46" s="58">
        <v>74000</v>
      </c>
    </row>
    <row r="47" spans="1:8" ht="47.25" x14ac:dyDescent="0.25">
      <c r="A47" s="47" t="s">
        <v>36</v>
      </c>
      <c r="B47" s="21" t="s">
        <v>8</v>
      </c>
      <c r="C47" s="21" t="s">
        <v>52</v>
      </c>
      <c r="D47" s="21" t="s">
        <v>37</v>
      </c>
      <c r="E47" s="21" t="s">
        <v>12</v>
      </c>
      <c r="F47" s="58">
        <f>130000+39260</f>
        <v>169260</v>
      </c>
      <c r="G47" s="58">
        <f t="shared" ref="G47:H47" si="3">130000+39260</f>
        <v>169260</v>
      </c>
      <c r="H47" s="58">
        <f t="shared" si="3"/>
        <v>169260</v>
      </c>
    </row>
    <row r="48" spans="1:8" ht="31.5" x14ac:dyDescent="0.25">
      <c r="A48" s="47" t="s">
        <v>57</v>
      </c>
      <c r="B48" s="21" t="s">
        <v>8</v>
      </c>
      <c r="C48" s="21" t="s">
        <v>52</v>
      </c>
      <c r="D48" s="21" t="s">
        <v>37</v>
      </c>
      <c r="E48" s="21" t="s">
        <v>14</v>
      </c>
      <c r="F48" s="58">
        <v>2740</v>
      </c>
      <c r="G48" s="58">
        <v>2740</v>
      </c>
      <c r="H48" s="58">
        <v>2740</v>
      </c>
    </row>
    <row r="49" spans="1:11" ht="31.5" x14ac:dyDescent="0.25">
      <c r="A49" s="47" t="s">
        <v>23</v>
      </c>
      <c r="B49" s="21" t="s">
        <v>8</v>
      </c>
      <c r="C49" s="21" t="s">
        <v>52</v>
      </c>
      <c r="D49" s="21" t="s">
        <v>24</v>
      </c>
      <c r="E49" s="21" t="s">
        <v>14</v>
      </c>
      <c r="F49" s="58">
        <v>28580</v>
      </c>
      <c r="G49" s="58">
        <v>22280</v>
      </c>
      <c r="H49" s="58">
        <v>22280</v>
      </c>
    </row>
    <row r="50" spans="1:11" ht="63" x14ac:dyDescent="0.25">
      <c r="A50" s="41" t="s">
        <v>59</v>
      </c>
      <c r="B50" s="20" t="s">
        <v>8</v>
      </c>
      <c r="C50" s="20" t="s">
        <v>52</v>
      </c>
      <c r="D50" s="20" t="s">
        <v>60</v>
      </c>
      <c r="E50" s="20" t="s">
        <v>12</v>
      </c>
      <c r="F50" s="58">
        <f>10615862+3205990.3</f>
        <v>13821852.300000001</v>
      </c>
      <c r="G50" s="58">
        <f t="shared" ref="G50:H50" si="4">10615862+3205990.3</f>
        <v>13821852.300000001</v>
      </c>
      <c r="H50" s="58">
        <f t="shared" si="4"/>
        <v>13821852.300000001</v>
      </c>
    </row>
    <row r="51" spans="1:11" ht="47.25" x14ac:dyDescent="0.25">
      <c r="A51" s="46" t="s">
        <v>61</v>
      </c>
      <c r="B51" s="21" t="s">
        <v>8</v>
      </c>
      <c r="C51" s="21" t="s">
        <v>52</v>
      </c>
      <c r="D51" s="21" t="s">
        <v>60</v>
      </c>
      <c r="E51" s="21" t="s">
        <v>14</v>
      </c>
      <c r="F51" s="58">
        <f>1644618.21+591437.02-500000</f>
        <v>1736055.23</v>
      </c>
      <c r="G51" s="58">
        <f>1364307.88+614248.98-500000</f>
        <v>1478556.8599999999</v>
      </c>
      <c r="H51" s="58">
        <f>1365977.01+644961.42-500000+13014</f>
        <v>1523952.4300000002</v>
      </c>
    </row>
    <row r="52" spans="1:11" ht="31.5" x14ac:dyDescent="0.25">
      <c r="A52" s="49" t="s">
        <v>62</v>
      </c>
      <c r="B52" s="22" t="s">
        <v>8</v>
      </c>
      <c r="C52" s="22" t="s">
        <v>52</v>
      </c>
      <c r="D52" s="21" t="s">
        <v>60</v>
      </c>
      <c r="E52" s="22" t="s">
        <v>16</v>
      </c>
      <c r="F52" s="60">
        <v>2120</v>
      </c>
      <c r="G52" s="60">
        <v>2120</v>
      </c>
      <c r="H52" s="60">
        <v>2120</v>
      </c>
    </row>
    <row r="53" spans="1:11" ht="78.75" x14ac:dyDescent="0.25">
      <c r="A53" s="46" t="s">
        <v>63</v>
      </c>
      <c r="B53" s="21" t="s">
        <v>8</v>
      </c>
      <c r="C53" s="21" t="s">
        <v>64</v>
      </c>
      <c r="D53" s="21" t="s">
        <v>65</v>
      </c>
      <c r="E53" s="21" t="s">
        <v>56</v>
      </c>
      <c r="F53" s="18">
        <v>2458533.39</v>
      </c>
      <c r="G53" s="18">
        <v>1832091.9</v>
      </c>
      <c r="H53" s="18">
        <v>1832091.9</v>
      </c>
    </row>
    <row r="54" spans="1:11" ht="47.25" x14ac:dyDescent="0.3">
      <c r="A54" s="41" t="s">
        <v>230</v>
      </c>
      <c r="B54" s="20" t="s">
        <v>8</v>
      </c>
      <c r="C54" s="20" t="s">
        <v>66</v>
      </c>
      <c r="D54" s="20" t="s">
        <v>67</v>
      </c>
      <c r="E54" s="20" t="s">
        <v>34</v>
      </c>
      <c r="F54" s="58">
        <f>390528+117939.46+173000+18000+45000</f>
        <v>744467.46</v>
      </c>
      <c r="G54" s="58">
        <v>709017.46</v>
      </c>
      <c r="H54" s="58">
        <v>709017.46</v>
      </c>
      <c r="I54" s="9"/>
      <c r="J54" s="9"/>
      <c r="K54" s="9"/>
    </row>
    <row r="55" spans="1:11" ht="15.75" x14ac:dyDescent="0.25">
      <c r="A55" s="39" t="s">
        <v>68</v>
      </c>
      <c r="B55" s="25" t="s">
        <v>69</v>
      </c>
      <c r="C55" s="25"/>
      <c r="D55" s="25"/>
      <c r="E55" s="25"/>
      <c r="F55" s="16">
        <f>SUM(F56:F61)</f>
        <v>13059908.119999999</v>
      </c>
      <c r="G55" s="16">
        <f>SUM(G56:G61)</f>
        <v>13076830.17</v>
      </c>
      <c r="H55" s="16">
        <f>SUM(H56:H61)</f>
        <v>13219066.48</v>
      </c>
      <c r="I55" s="10"/>
      <c r="J55" s="10"/>
      <c r="K55" s="10"/>
    </row>
    <row r="56" spans="1:11" ht="63" x14ac:dyDescent="0.25">
      <c r="A56" s="51" t="s">
        <v>70</v>
      </c>
      <c r="B56" s="19" t="s">
        <v>69</v>
      </c>
      <c r="C56" s="26" t="s">
        <v>71</v>
      </c>
      <c r="D56" s="26" t="s">
        <v>72</v>
      </c>
      <c r="E56" s="26" t="s">
        <v>12</v>
      </c>
      <c r="F56" s="61">
        <v>11579467</v>
      </c>
      <c r="G56" s="61">
        <v>11579467</v>
      </c>
      <c r="H56" s="61">
        <v>11579467</v>
      </c>
    </row>
    <row r="57" spans="1:11" ht="31.5" x14ac:dyDescent="0.25">
      <c r="A57" s="52" t="s">
        <v>73</v>
      </c>
      <c r="B57" s="19" t="s">
        <v>69</v>
      </c>
      <c r="C57" s="26" t="s">
        <v>71</v>
      </c>
      <c r="D57" s="26" t="s">
        <v>72</v>
      </c>
      <c r="E57" s="26" t="s">
        <v>14</v>
      </c>
      <c r="F57" s="58">
        <v>338441.12</v>
      </c>
      <c r="G57" s="58">
        <v>355363.17</v>
      </c>
      <c r="H57" s="58">
        <v>390899.48</v>
      </c>
    </row>
    <row r="58" spans="1:11" ht="31.5" x14ac:dyDescent="0.25">
      <c r="A58" s="50" t="s">
        <v>74</v>
      </c>
      <c r="B58" s="23" t="s">
        <v>69</v>
      </c>
      <c r="C58" s="27" t="s">
        <v>71</v>
      </c>
      <c r="D58" s="26" t="s">
        <v>72</v>
      </c>
      <c r="E58" s="23" t="s">
        <v>16</v>
      </c>
      <c r="F58" s="60">
        <v>1000</v>
      </c>
      <c r="G58" s="60">
        <v>1000</v>
      </c>
      <c r="H58" s="60">
        <v>1000</v>
      </c>
    </row>
    <row r="59" spans="1:11" ht="31.5" x14ac:dyDescent="0.25">
      <c r="A59" s="41" t="s">
        <v>75</v>
      </c>
      <c r="B59" s="20" t="s">
        <v>69</v>
      </c>
      <c r="C59" s="20" t="s">
        <v>71</v>
      </c>
      <c r="D59" s="20" t="s">
        <v>76</v>
      </c>
      <c r="E59" s="20" t="s">
        <v>14</v>
      </c>
      <c r="F59" s="58">
        <v>1017000</v>
      </c>
      <c r="G59" s="58">
        <v>1017000</v>
      </c>
      <c r="H59" s="58">
        <v>1118700</v>
      </c>
    </row>
    <row r="60" spans="1:11" ht="31.5" x14ac:dyDescent="0.25">
      <c r="A60" s="41" t="s">
        <v>77</v>
      </c>
      <c r="B60" s="20" t="s">
        <v>69</v>
      </c>
      <c r="C60" s="27" t="s">
        <v>71</v>
      </c>
      <c r="D60" s="20" t="s">
        <v>78</v>
      </c>
      <c r="E60" s="20" t="s">
        <v>14</v>
      </c>
      <c r="F60" s="58">
        <v>50000</v>
      </c>
      <c r="G60" s="58">
        <v>50000</v>
      </c>
      <c r="H60" s="58">
        <v>55000</v>
      </c>
    </row>
    <row r="61" spans="1:11" ht="47.25" x14ac:dyDescent="0.25">
      <c r="A61" s="41" t="s">
        <v>79</v>
      </c>
      <c r="B61" s="20" t="s">
        <v>69</v>
      </c>
      <c r="C61" s="27" t="s">
        <v>80</v>
      </c>
      <c r="D61" s="20" t="s">
        <v>81</v>
      </c>
      <c r="E61" s="20" t="s">
        <v>14</v>
      </c>
      <c r="F61" s="58">
        <v>74000</v>
      </c>
      <c r="G61" s="58">
        <v>74000</v>
      </c>
      <c r="H61" s="58">
        <v>74000</v>
      </c>
    </row>
    <row r="62" spans="1:11" ht="15.75" x14ac:dyDescent="0.25">
      <c r="A62" s="39" t="s">
        <v>82</v>
      </c>
      <c r="B62" s="15" t="s">
        <v>83</v>
      </c>
      <c r="C62" s="15"/>
      <c r="D62" s="15"/>
      <c r="E62" s="15"/>
      <c r="F62" s="16">
        <f>SUM(F63:F65)</f>
        <v>1151474.78</v>
      </c>
      <c r="G62" s="16">
        <f>SUM(G63:G65)</f>
        <v>1150974.78</v>
      </c>
      <c r="H62" s="16">
        <f>SUM(H63:H65)</f>
        <v>1150974.78</v>
      </c>
    </row>
    <row r="63" spans="1:11" ht="63" x14ac:dyDescent="0.25">
      <c r="A63" s="41" t="s">
        <v>85</v>
      </c>
      <c r="B63" s="20" t="s">
        <v>83</v>
      </c>
      <c r="C63" s="20" t="s">
        <v>84</v>
      </c>
      <c r="D63" s="29" t="s">
        <v>86</v>
      </c>
      <c r="E63" s="20" t="s">
        <v>12</v>
      </c>
      <c r="F63" s="58">
        <v>922974.78</v>
      </c>
      <c r="G63" s="58">
        <v>922974.78</v>
      </c>
      <c r="H63" s="58">
        <v>922974.78</v>
      </c>
    </row>
    <row r="64" spans="1:11" ht="31.5" x14ac:dyDescent="0.25">
      <c r="A64" s="50" t="s">
        <v>182</v>
      </c>
      <c r="B64" s="23" t="s">
        <v>83</v>
      </c>
      <c r="C64" s="23" t="s">
        <v>84</v>
      </c>
      <c r="D64" s="28" t="s">
        <v>185</v>
      </c>
      <c r="E64" s="23" t="s">
        <v>16</v>
      </c>
      <c r="F64" s="60">
        <v>500</v>
      </c>
      <c r="G64" s="60">
        <v>0</v>
      </c>
      <c r="H64" s="60">
        <v>0</v>
      </c>
    </row>
    <row r="65" spans="1:8" ht="63" x14ac:dyDescent="0.25">
      <c r="A65" s="50" t="s">
        <v>87</v>
      </c>
      <c r="B65" s="23" t="s">
        <v>83</v>
      </c>
      <c r="C65" s="23" t="s">
        <v>84</v>
      </c>
      <c r="D65" s="28" t="s">
        <v>88</v>
      </c>
      <c r="E65" s="23" t="s">
        <v>12</v>
      </c>
      <c r="F65" s="60">
        <v>228000</v>
      </c>
      <c r="G65" s="60">
        <v>228000</v>
      </c>
      <c r="H65" s="60">
        <v>228000</v>
      </c>
    </row>
    <row r="66" spans="1:8" ht="15.75" x14ac:dyDescent="0.25">
      <c r="A66" s="53" t="s">
        <v>89</v>
      </c>
      <c r="B66" s="30" t="s">
        <v>90</v>
      </c>
      <c r="C66" s="30"/>
      <c r="D66" s="30"/>
      <c r="E66" s="30"/>
      <c r="F66" s="31">
        <f>SUM(F67:F126)</f>
        <v>76154741.969999984</v>
      </c>
      <c r="G66" s="31">
        <f>SUM(G67:G126)</f>
        <v>61124197.390000001</v>
      </c>
      <c r="H66" s="31">
        <f>SUM(H67:H126)</f>
        <v>61466915.449999996</v>
      </c>
    </row>
    <row r="67" spans="1:8" ht="63" x14ac:dyDescent="0.25">
      <c r="A67" s="41" t="s">
        <v>91</v>
      </c>
      <c r="B67" s="20" t="s">
        <v>90</v>
      </c>
      <c r="C67" s="20" t="s">
        <v>92</v>
      </c>
      <c r="D67" s="29" t="s">
        <v>93</v>
      </c>
      <c r="E67" s="20" t="s">
        <v>12</v>
      </c>
      <c r="F67" s="58">
        <v>1809780</v>
      </c>
      <c r="G67" s="58">
        <v>1809780</v>
      </c>
      <c r="H67" s="58">
        <v>1809780</v>
      </c>
    </row>
    <row r="68" spans="1:8" ht="63" x14ac:dyDescent="0.25">
      <c r="A68" s="40" t="s">
        <v>70</v>
      </c>
      <c r="B68" s="19" t="s">
        <v>90</v>
      </c>
      <c r="C68" s="19" t="s">
        <v>94</v>
      </c>
      <c r="D68" s="19" t="s">
        <v>72</v>
      </c>
      <c r="E68" s="19" t="s">
        <v>12</v>
      </c>
      <c r="F68" s="59">
        <v>33213813</v>
      </c>
      <c r="G68" s="59">
        <v>33213813</v>
      </c>
      <c r="H68" s="59">
        <v>33213813</v>
      </c>
    </row>
    <row r="69" spans="1:8" ht="31.5" x14ac:dyDescent="0.25">
      <c r="A69" s="41" t="s">
        <v>73</v>
      </c>
      <c r="B69" s="20" t="s">
        <v>90</v>
      </c>
      <c r="C69" s="20" t="s">
        <v>94</v>
      </c>
      <c r="D69" s="19" t="s">
        <v>72</v>
      </c>
      <c r="E69" s="20" t="s">
        <v>14</v>
      </c>
      <c r="F69" s="58">
        <v>250000</v>
      </c>
      <c r="G69" s="58">
        <v>0</v>
      </c>
      <c r="H69" s="58">
        <v>0</v>
      </c>
    </row>
    <row r="70" spans="1:8" ht="31.5" x14ac:dyDescent="0.25">
      <c r="A70" s="41" t="s">
        <v>74</v>
      </c>
      <c r="B70" s="20" t="s">
        <v>90</v>
      </c>
      <c r="C70" s="20" t="s">
        <v>94</v>
      </c>
      <c r="D70" s="19" t="s">
        <v>72</v>
      </c>
      <c r="E70" s="20" t="s">
        <v>16</v>
      </c>
      <c r="F70" s="58">
        <v>16000</v>
      </c>
      <c r="G70" s="58">
        <v>0</v>
      </c>
      <c r="H70" s="58">
        <v>0</v>
      </c>
    </row>
    <row r="71" spans="1:8" ht="78.75" x14ac:dyDescent="0.25">
      <c r="A71" s="41" t="s">
        <v>188</v>
      </c>
      <c r="B71" s="20" t="s">
        <v>90</v>
      </c>
      <c r="C71" s="20" t="s">
        <v>94</v>
      </c>
      <c r="D71" s="29" t="s">
        <v>95</v>
      </c>
      <c r="E71" s="20" t="s">
        <v>12</v>
      </c>
      <c r="F71" s="18">
        <v>555869.91</v>
      </c>
      <c r="G71" s="18">
        <v>587755.15</v>
      </c>
      <c r="H71" s="18">
        <v>587755.15</v>
      </c>
    </row>
    <row r="72" spans="1:8" ht="63" x14ac:dyDescent="0.25">
      <c r="A72" s="41" t="s">
        <v>196</v>
      </c>
      <c r="B72" s="20" t="s">
        <v>90</v>
      </c>
      <c r="C72" s="20" t="s">
        <v>96</v>
      </c>
      <c r="D72" s="29" t="s">
        <v>97</v>
      </c>
      <c r="E72" s="20" t="s">
        <v>14</v>
      </c>
      <c r="F72" s="18">
        <v>2108.94</v>
      </c>
      <c r="G72" s="18">
        <v>1893.75</v>
      </c>
      <c r="H72" s="18">
        <v>0</v>
      </c>
    </row>
    <row r="73" spans="1:8" ht="31.5" x14ac:dyDescent="0.25">
      <c r="A73" s="41" t="s">
        <v>98</v>
      </c>
      <c r="B73" s="20" t="s">
        <v>90</v>
      </c>
      <c r="C73" s="20" t="s">
        <v>99</v>
      </c>
      <c r="D73" s="34" t="s">
        <v>100</v>
      </c>
      <c r="E73" s="20" t="s">
        <v>16</v>
      </c>
      <c r="F73" s="58">
        <v>500000</v>
      </c>
      <c r="G73" s="58">
        <v>500000</v>
      </c>
      <c r="H73" s="58">
        <v>500000</v>
      </c>
    </row>
    <row r="74" spans="1:8" ht="47.25" x14ac:dyDescent="0.25">
      <c r="A74" s="41" t="s">
        <v>101</v>
      </c>
      <c r="B74" s="20" t="s">
        <v>90</v>
      </c>
      <c r="C74" s="20" t="s">
        <v>102</v>
      </c>
      <c r="D74" s="20" t="s">
        <v>103</v>
      </c>
      <c r="E74" s="20" t="s">
        <v>14</v>
      </c>
      <c r="F74" s="58">
        <v>50000</v>
      </c>
      <c r="G74" s="58">
        <v>50000</v>
      </c>
      <c r="H74" s="58">
        <v>50000</v>
      </c>
    </row>
    <row r="75" spans="1:8" ht="31.5" x14ac:dyDescent="0.25">
      <c r="A75" s="41" t="s">
        <v>104</v>
      </c>
      <c r="B75" s="20" t="s">
        <v>90</v>
      </c>
      <c r="C75" s="20" t="s">
        <v>102</v>
      </c>
      <c r="D75" s="20" t="s">
        <v>105</v>
      </c>
      <c r="E75" s="20" t="s">
        <v>14</v>
      </c>
      <c r="F75" s="58">
        <v>686000</v>
      </c>
      <c r="G75" s="58">
        <v>686000</v>
      </c>
      <c r="H75" s="58">
        <v>686000</v>
      </c>
    </row>
    <row r="76" spans="1:8" ht="63" x14ac:dyDescent="0.25">
      <c r="A76" s="41" t="s">
        <v>106</v>
      </c>
      <c r="B76" s="20" t="s">
        <v>90</v>
      </c>
      <c r="C76" s="20" t="s">
        <v>102</v>
      </c>
      <c r="D76" s="20" t="s">
        <v>107</v>
      </c>
      <c r="E76" s="20" t="s">
        <v>14</v>
      </c>
      <c r="F76" s="58">
        <v>100000</v>
      </c>
      <c r="G76" s="58">
        <v>100000</v>
      </c>
      <c r="H76" s="58">
        <v>100000</v>
      </c>
    </row>
    <row r="77" spans="1:8" ht="47.25" x14ac:dyDescent="0.25">
      <c r="A77" s="43" t="s">
        <v>108</v>
      </c>
      <c r="B77" s="20" t="s">
        <v>90</v>
      </c>
      <c r="C77" s="20" t="s">
        <v>102</v>
      </c>
      <c r="D77" s="20" t="s">
        <v>109</v>
      </c>
      <c r="E77" s="20" t="s">
        <v>14</v>
      </c>
      <c r="F77" s="62">
        <f>200000+1250</f>
        <v>201250</v>
      </c>
      <c r="G77" s="62">
        <v>200000</v>
      </c>
      <c r="H77" s="62">
        <v>200000</v>
      </c>
    </row>
    <row r="78" spans="1:8" ht="47.25" x14ac:dyDescent="0.25">
      <c r="A78" s="41" t="s">
        <v>110</v>
      </c>
      <c r="B78" s="20" t="s">
        <v>90</v>
      </c>
      <c r="C78" s="20" t="s">
        <v>102</v>
      </c>
      <c r="D78" s="20" t="s">
        <v>111</v>
      </c>
      <c r="E78" s="20" t="s">
        <v>14</v>
      </c>
      <c r="F78" s="58">
        <v>71280.899999999994</v>
      </c>
      <c r="G78" s="58">
        <v>71280.899999999994</v>
      </c>
      <c r="H78" s="58">
        <v>78410</v>
      </c>
    </row>
    <row r="79" spans="1:8" ht="31.5" x14ac:dyDescent="0.25">
      <c r="A79" s="40" t="s">
        <v>77</v>
      </c>
      <c r="B79" s="35" t="s">
        <v>90</v>
      </c>
      <c r="C79" s="35" t="s">
        <v>102</v>
      </c>
      <c r="D79" s="36" t="s">
        <v>78</v>
      </c>
      <c r="E79" s="35" t="s">
        <v>14</v>
      </c>
      <c r="F79" s="62">
        <v>155000</v>
      </c>
      <c r="G79" s="62">
        <v>155000</v>
      </c>
      <c r="H79" s="62">
        <v>170500</v>
      </c>
    </row>
    <row r="80" spans="1:8" ht="63" x14ac:dyDescent="0.25">
      <c r="A80" s="40" t="s">
        <v>112</v>
      </c>
      <c r="B80" s="35" t="s">
        <v>90</v>
      </c>
      <c r="C80" s="35" t="s">
        <v>102</v>
      </c>
      <c r="D80" s="36" t="s">
        <v>113</v>
      </c>
      <c r="E80" s="35" t="s">
        <v>14</v>
      </c>
      <c r="F80" s="62">
        <v>5000</v>
      </c>
      <c r="G80" s="62">
        <v>5000</v>
      </c>
      <c r="H80" s="62">
        <v>5000</v>
      </c>
    </row>
    <row r="81" spans="1:8" ht="47.25" x14ac:dyDescent="0.25">
      <c r="A81" s="40" t="s">
        <v>114</v>
      </c>
      <c r="B81" s="35" t="s">
        <v>90</v>
      </c>
      <c r="C81" s="35" t="s">
        <v>102</v>
      </c>
      <c r="D81" s="36" t="s">
        <v>115</v>
      </c>
      <c r="E81" s="35" t="s">
        <v>56</v>
      </c>
      <c r="F81" s="62">
        <v>800</v>
      </c>
      <c r="G81" s="62">
        <v>800</v>
      </c>
      <c r="H81" s="62">
        <v>800</v>
      </c>
    </row>
    <row r="82" spans="1:8" ht="31.5" x14ac:dyDescent="0.25">
      <c r="A82" s="40" t="s">
        <v>116</v>
      </c>
      <c r="B82" s="35" t="s">
        <v>90</v>
      </c>
      <c r="C82" s="35" t="s">
        <v>102</v>
      </c>
      <c r="D82" s="36" t="s">
        <v>117</v>
      </c>
      <c r="E82" s="35" t="s">
        <v>14</v>
      </c>
      <c r="F82" s="62">
        <v>15000</v>
      </c>
      <c r="G82" s="62">
        <v>15000</v>
      </c>
      <c r="H82" s="62">
        <v>15000</v>
      </c>
    </row>
    <row r="83" spans="1:8" ht="47.25" x14ac:dyDescent="0.25">
      <c r="A83" s="40" t="s">
        <v>200</v>
      </c>
      <c r="B83" s="35" t="s">
        <v>90</v>
      </c>
      <c r="C83" s="35" t="s">
        <v>102</v>
      </c>
      <c r="D83" s="36" t="s">
        <v>118</v>
      </c>
      <c r="E83" s="35" t="s">
        <v>14</v>
      </c>
      <c r="F83" s="62">
        <v>40000</v>
      </c>
      <c r="G83" s="62">
        <v>40000</v>
      </c>
      <c r="H83" s="62">
        <v>40000</v>
      </c>
    </row>
    <row r="84" spans="1:8" ht="31.5" x14ac:dyDescent="0.25">
      <c r="A84" s="40" t="s">
        <v>58</v>
      </c>
      <c r="B84" s="35" t="s">
        <v>90</v>
      </c>
      <c r="C84" s="35" t="s">
        <v>102</v>
      </c>
      <c r="D84" s="36" t="s">
        <v>119</v>
      </c>
      <c r="E84" s="35" t="s">
        <v>56</v>
      </c>
      <c r="F84" s="62">
        <v>44000</v>
      </c>
      <c r="G84" s="62">
        <v>88000</v>
      </c>
      <c r="H84" s="62">
        <v>88000</v>
      </c>
    </row>
    <row r="85" spans="1:8" ht="47.25" x14ac:dyDescent="0.25">
      <c r="A85" s="54" t="s">
        <v>120</v>
      </c>
      <c r="B85" s="20" t="s">
        <v>90</v>
      </c>
      <c r="C85" s="20" t="s">
        <v>102</v>
      </c>
      <c r="D85" s="20" t="s">
        <v>121</v>
      </c>
      <c r="E85" s="20" t="s">
        <v>14</v>
      </c>
      <c r="F85" s="58">
        <v>3000</v>
      </c>
      <c r="G85" s="58">
        <v>3000</v>
      </c>
      <c r="H85" s="58">
        <v>3000</v>
      </c>
    </row>
    <row r="86" spans="1:8" ht="47.25" x14ac:dyDescent="0.25">
      <c r="A86" s="54" t="s">
        <v>242</v>
      </c>
      <c r="B86" s="20" t="s">
        <v>90</v>
      </c>
      <c r="C86" s="20" t="s">
        <v>102</v>
      </c>
      <c r="D86" s="20" t="s">
        <v>204</v>
      </c>
      <c r="E86" s="20" t="s">
        <v>14</v>
      </c>
      <c r="F86" s="58">
        <v>150000</v>
      </c>
      <c r="G86" s="58">
        <v>0</v>
      </c>
      <c r="H86" s="58">
        <v>0</v>
      </c>
    </row>
    <row r="87" spans="1:8" ht="39" customHeight="1" x14ac:dyDescent="0.25">
      <c r="A87" s="54" t="s">
        <v>243</v>
      </c>
      <c r="B87" s="20" t="s">
        <v>90</v>
      </c>
      <c r="C87" s="20" t="s">
        <v>102</v>
      </c>
      <c r="D87" s="20" t="s">
        <v>240</v>
      </c>
      <c r="E87" s="20" t="s">
        <v>14</v>
      </c>
      <c r="F87" s="58">
        <v>20000</v>
      </c>
      <c r="G87" s="58">
        <v>40000</v>
      </c>
      <c r="H87" s="58">
        <v>60000</v>
      </c>
    </row>
    <row r="88" spans="1:8" ht="49.5" customHeight="1" x14ac:dyDescent="0.25">
      <c r="A88" s="54" t="s">
        <v>244</v>
      </c>
      <c r="B88" s="20" t="s">
        <v>90</v>
      </c>
      <c r="C88" s="20" t="s">
        <v>102</v>
      </c>
      <c r="D88" s="20" t="s">
        <v>241</v>
      </c>
      <c r="E88" s="20" t="s">
        <v>14</v>
      </c>
      <c r="F88" s="58">
        <v>150000</v>
      </c>
      <c r="G88" s="58">
        <v>150000</v>
      </c>
      <c r="H88" s="58">
        <v>150000</v>
      </c>
    </row>
    <row r="89" spans="1:8" ht="31.5" x14ac:dyDescent="0.25">
      <c r="A89" s="41" t="s">
        <v>183</v>
      </c>
      <c r="B89" s="20" t="s">
        <v>90</v>
      </c>
      <c r="C89" s="20" t="s">
        <v>102</v>
      </c>
      <c r="D89" s="20" t="s">
        <v>122</v>
      </c>
      <c r="E89" s="20" t="s">
        <v>56</v>
      </c>
      <c r="F89" s="58">
        <v>27500</v>
      </c>
      <c r="G89" s="58">
        <v>27500</v>
      </c>
      <c r="H89" s="58">
        <v>27500</v>
      </c>
    </row>
    <row r="90" spans="1:8" ht="47.25" x14ac:dyDescent="0.25">
      <c r="A90" s="41" t="s">
        <v>216</v>
      </c>
      <c r="B90" s="20" t="s">
        <v>90</v>
      </c>
      <c r="C90" s="20" t="s">
        <v>102</v>
      </c>
      <c r="D90" s="20" t="s">
        <v>123</v>
      </c>
      <c r="E90" s="20" t="s">
        <v>14</v>
      </c>
      <c r="F90" s="18">
        <v>11357</v>
      </c>
      <c r="G90" s="18">
        <v>11669</v>
      </c>
      <c r="H90" s="18">
        <v>11669</v>
      </c>
    </row>
    <row r="91" spans="1:8" ht="31.5" x14ac:dyDescent="0.25">
      <c r="A91" s="41" t="s">
        <v>222</v>
      </c>
      <c r="B91" s="20" t="s">
        <v>90</v>
      </c>
      <c r="C91" s="20" t="s">
        <v>102</v>
      </c>
      <c r="D91" s="20" t="s">
        <v>124</v>
      </c>
      <c r="E91" s="20" t="s">
        <v>16</v>
      </c>
      <c r="F91" s="58">
        <f>58345+10937</f>
        <v>69282</v>
      </c>
      <c r="G91" s="58">
        <v>0</v>
      </c>
      <c r="H91" s="58">
        <v>0</v>
      </c>
    </row>
    <row r="92" spans="1:8" ht="47.25" x14ac:dyDescent="0.25">
      <c r="A92" s="41" t="s">
        <v>125</v>
      </c>
      <c r="B92" s="20" t="s">
        <v>90</v>
      </c>
      <c r="C92" s="20" t="s">
        <v>126</v>
      </c>
      <c r="D92" s="20" t="s">
        <v>127</v>
      </c>
      <c r="E92" s="20" t="s">
        <v>14</v>
      </c>
      <c r="F92" s="58">
        <v>100000</v>
      </c>
      <c r="G92" s="58">
        <v>100000</v>
      </c>
      <c r="H92" s="58">
        <v>100000</v>
      </c>
    </row>
    <row r="93" spans="1:8" ht="63" x14ac:dyDescent="0.25">
      <c r="A93" s="41" t="s">
        <v>205</v>
      </c>
      <c r="B93" s="20" t="s">
        <v>90</v>
      </c>
      <c r="C93" s="20" t="s">
        <v>126</v>
      </c>
      <c r="D93" s="20" t="s">
        <v>203</v>
      </c>
      <c r="E93" s="20" t="s">
        <v>14</v>
      </c>
      <c r="F93" s="58">
        <v>11000</v>
      </c>
      <c r="G93" s="58">
        <v>12000</v>
      </c>
      <c r="H93" s="58">
        <v>13000</v>
      </c>
    </row>
    <row r="94" spans="1:8" ht="63" x14ac:dyDescent="0.25">
      <c r="A94" s="41" t="s">
        <v>129</v>
      </c>
      <c r="B94" s="20" t="s">
        <v>90</v>
      </c>
      <c r="C94" s="20" t="s">
        <v>128</v>
      </c>
      <c r="D94" s="20" t="s">
        <v>130</v>
      </c>
      <c r="E94" s="20" t="s">
        <v>14</v>
      </c>
      <c r="F94" s="18">
        <v>175404.9</v>
      </c>
      <c r="G94" s="18">
        <v>42542.32</v>
      </c>
      <c r="H94" s="18">
        <v>42542.32</v>
      </c>
    </row>
    <row r="95" spans="1:8" ht="47.25" x14ac:dyDescent="0.25">
      <c r="A95" s="40" t="s">
        <v>131</v>
      </c>
      <c r="B95" s="36" t="s">
        <v>90</v>
      </c>
      <c r="C95" s="36" t="s">
        <v>128</v>
      </c>
      <c r="D95" s="36" t="s">
        <v>132</v>
      </c>
      <c r="E95" s="36" t="s">
        <v>14</v>
      </c>
      <c r="F95" s="63">
        <f>30000-30000+30000</f>
        <v>30000</v>
      </c>
      <c r="G95" s="63">
        <v>30000</v>
      </c>
      <c r="H95" s="63">
        <v>30000</v>
      </c>
    </row>
    <row r="96" spans="1:8" ht="51.75" customHeight="1" x14ac:dyDescent="0.25">
      <c r="A96" s="41" t="s">
        <v>248</v>
      </c>
      <c r="B96" s="20" t="s">
        <v>90</v>
      </c>
      <c r="C96" s="20" t="s">
        <v>128</v>
      </c>
      <c r="D96" s="20" t="s">
        <v>247</v>
      </c>
      <c r="E96" s="20" t="s">
        <v>14</v>
      </c>
      <c r="F96" s="18">
        <v>11875.63</v>
      </c>
      <c r="G96" s="18">
        <v>37759.839999999997</v>
      </c>
      <c r="H96" s="18">
        <v>46765.04</v>
      </c>
    </row>
    <row r="97" spans="1:8" ht="32.25" customHeight="1" x14ac:dyDescent="0.25">
      <c r="A97" s="41" t="s">
        <v>133</v>
      </c>
      <c r="B97" s="36" t="s">
        <v>90</v>
      </c>
      <c r="C97" s="36" t="s">
        <v>134</v>
      </c>
      <c r="D97" s="20" t="s">
        <v>135</v>
      </c>
      <c r="E97" s="36" t="s">
        <v>16</v>
      </c>
      <c r="F97" s="37">
        <f>243000</f>
        <v>243000</v>
      </c>
      <c r="G97" s="37">
        <v>200000</v>
      </c>
      <c r="H97" s="37">
        <v>200000</v>
      </c>
    </row>
    <row r="98" spans="1:8" ht="31.5" x14ac:dyDescent="0.25">
      <c r="A98" s="40" t="s">
        <v>191</v>
      </c>
      <c r="B98" s="36" t="s">
        <v>90</v>
      </c>
      <c r="C98" s="36" t="s">
        <v>134</v>
      </c>
      <c r="D98" s="36" t="s">
        <v>136</v>
      </c>
      <c r="E98" s="36" t="s">
        <v>16</v>
      </c>
      <c r="F98" s="37">
        <f>1815662.58+95561.19</f>
        <v>1911223.77</v>
      </c>
      <c r="G98" s="37">
        <f>1510525.28+79501.33</f>
        <v>1590026.61</v>
      </c>
      <c r="H98" s="37">
        <f>1530603.62+80558.09</f>
        <v>1611161.7100000002</v>
      </c>
    </row>
    <row r="99" spans="1:8" ht="141.75" x14ac:dyDescent="0.25">
      <c r="A99" s="40" t="s">
        <v>143</v>
      </c>
      <c r="B99" s="36" t="s">
        <v>90</v>
      </c>
      <c r="C99" s="36" t="s">
        <v>138</v>
      </c>
      <c r="D99" s="36" t="s">
        <v>144</v>
      </c>
      <c r="E99" s="36" t="s">
        <v>14</v>
      </c>
      <c r="F99" s="63">
        <v>2715515.72</v>
      </c>
      <c r="G99" s="63">
        <v>2715515.72</v>
      </c>
      <c r="H99" s="63">
        <v>2715515.72</v>
      </c>
    </row>
    <row r="100" spans="1:8" ht="141.75" x14ac:dyDescent="0.25">
      <c r="A100" s="40" t="s">
        <v>145</v>
      </c>
      <c r="B100" s="36" t="s">
        <v>90</v>
      </c>
      <c r="C100" s="36" t="s">
        <v>138</v>
      </c>
      <c r="D100" s="36" t="s">
        <v>146</v>
      </c>
      <c r="E100" s="36" t="s">
        <v>14</v>
      </c>
      <c r="F100" s="63">
        <v>1472278.57</v>
      </c>
      <c r="G100" s="63">
        <v>1472278.57</v>
      </c>
      <c r="H100" s="63">
        <v>1472278.57</v>
      </c>
    </row>
    <row r="101" spans="1:8" ht="47.25" x14ac:dyDescent="0.25">
      <c r="A101" s="40" t="s">
        <v>137</v>
      </c>
      <c r="B101" s="36" t="s">
        <v>90</v>
      </c>
      <c r="C101" s="36" t="s">
        <v>138</v>
      </c>
      <c r="D101" s="36" t="s">
        <v>139</v>
      </c>
      <c r="E101" s="36" t="s">
        <v>14</v>
      </c>
      <c r="F101" s="63">
        <v>48000</v>
      </c>
      <c r="G101" s="63">
        <v>0</v>
      </c>
      <c r="H101" s="63">
        <v>0</v>
      </c>
    </row>
    <row r="102" spans="1:8" ht="31.5" x14ac:dyDescent="0.25">
      <c r="A102" s="41" t="s">
        <v>140</v>
      </c>
      <c r="B102" s="36" t="s">
        <v>90</v>
      </c>
      <c r="C102" s="36" t="s">
        <v>138</v>
      </c>
      <c r="D102" s="36" t="s">
        <v>141</v>
      </c>
      <c r="E102" s="36" t="s">
        <v>14</v>
      </c>
      <c r="F102" s="63">
        <v>1071155.6399999999</v>
      </c>
      <c r="G102" s="63">
        <v>0</v>
      </c>
      <c r="H102" s="63">
        <v>0</v>
      </c>
    </row>
    <row r="103" spans="1:8" ht="88.5" customHeight="1" x14ac:dyDescent="0.25">
      <c r="A103" s="41" t="s">
        <v>221</v>
      </c>
      <c r="B103" s="19" t="s">
        <v>90</v>
      </c>
      <c r="C103" s="19" t="s">
        <v>138</v>
      </c>
      <c r="D103" s="32" t="s">
        <v>142</v>
      </c>
      <c r="E103" s="36" t="s">
        <v>14</v>
      </c>
      <c r="F103" s="37">
        <f>6430432.75+338443.83</f>
        <v>6768876.5800000001</v>
      </c>
      <c r="G103" s="37">
        <v>0</v>
      </c>
      <c r="H103" s="37">
        <v>0</v>
      </c>
    </row>
    <row r="104" spans="1:8" ht="51" customHeight="1" x14ac:dyDescent="0.25">
      <c r="A104" s="40" t="s">
        <v>235</v>
      </c>
      <c r="B104" s="19" t="s">
        <v>90</v>
      </c>
      <c r="C104" s="19" t="s">
        <v>138</v>
      </c>
      <c r="D104" s="32" t="s">
        <v>234</v>
      </c>
      <c r="E104" s="36" t="s">
        <v>14</v>
      </c>
      <c r="F104" s="63">
        <v>2165195</v>
      </c>
      <c r="G104" s="63">
        <v>0</v>
      </c>
      <c r="H104" s="63">
        <v>0</v>
      </c>
    </row>
    <row r="105" spans="1:8" ht="36" customHeight="1" x14ac:dyDescent="0.25">
      <c r="A105" s="40" t="s">
        <v>201</v>
      </c>
      <c r="B105" s="19" t="s">
        <v>90</v>
      </c>
      <c r="C105" s="19" t="s">
        <v>138</v>
      </c>
      <c r="D105" s="32" t="s">
        <v>207</v>
      </c>
      <c r="E105" s="36" t="s">
        <v>14</v>
      </c>
      <c r="F105" s="63">
        <f>4775104.13-1275104.13</f>
        <v>3500000</v>
      </c>
      <c r="G105" s="63">
        <f>4883864.13-1083864.13</f>
        <v>3800000</v>
      </c>
      <c r="H105" s="63">
        <f>4883864.13-783864.13</f>
        <v>4100000</v>
      </c>
    </row>
    <row r="106" spans="1:8" ht="31.5" x14ac:dyDescent="0.25">
      <c r="A106" s="40" t="s">
        <v>184</v>
      </c>
      <c r="B106" s="36" t="s">
        <v>90</v>
      </c>
      <c r="C106" s="36" t="s">
        <v>147</v>
      </c>
      <c r="D106" s="36" t="s">
        <v>148</v>
      </c>
      <c r="E106" s="36" t="s">
        <v>14</v>
      </c>
      <c r="F106" s="63">
        <f>220000.37-53739.08</f>
        <v>166261.28999999998</v>
      </c>
      <c r="G106" s="63">
        <v>220000.37</v>
      </c>
      <c r="H106" s="63">
        <v>220000.37</v>
      </c>
    </row>
    <row r="107" spans="1:8" ht="110.25" x14ac:dyDescent="0.25">
      <c r="A107" s="41" t="s">
        <v>149</v>
      </c>
      <c r="B107" s="36" t="s">
        <v>90</v>
      </c>
      <c r="C107" s="36" t="s">
        <v>150</v>
      </c>
      <c r="D107" s="36" t="s">
        <v>151</v>
      </c>
      <c r="E107" s="36" t="s">
        <v>14</v>
      </c>
      <c r="F107" s="63">
        <v>20647.68</v>
      </c>
      <c r="G107" s="63">
        <f>252000-231352.32</f>
        <v>20647.679999999993</v>
      </c>
      <c r="H107" s="63">
        <f>252000-231352.32</f>
        <v>20647.679999999993</v>
      </c>
    </row>
    <row r="108" spans="1:8" ht="31.5" x14ac:dyDescent="0.25">
      <c r="A108" s="41" t="s">
        <v>197</v>
      </c>
      <c r="B108" s="36" t="s">
        <v>90</v>
      </c>
      <c r="C108" s="36" t="s">
        <v>152</v>
      </c>
      <c r="D108" s="36" t="s">
        <v>153</v>
      </c>
      <c r="E108" s="36" t="s">
        <v>14</v>
      </c>
      <c r="F108" s="63">
        <v>209000</v>
      </c>
      <c r="G108" s="63">
        <v>209000</v>
      </c>
      <c r="H108" s="63">
        <v>209000</v>
      </c>
    </row>
    <row r="109" spans="1:8" ht="78.75" x14ac:dyDescent="0.25">
      <c r="A109" s="43" t="s">
        <v>154</v>
      </c>
      <c r="B109" s="36" t="s">
        <v>90</v>
      </c>
      <c r="C109" s="36" t="s">
        <v>152</v>
      </c>
      <c r="D109" s="36" t="s">
        <v>155</v>
      </c>
      <c r="E109" s="36" t="s">
        <v>14</v>
      </c>
      <c r="F109" s="63">
        <v>222700</v>
      </c>
      <c r="G109" s="63">
        <v>222700</v>
      </c>
      <c r="H109" s="63">
        <v>222700</v>
      </c>
    </row>
    <row r="110" spans="1:8" ht="78.75" x14ac:dyDescent="0.25">
      <c r="A110" s="43" t="s">
        <v>209</v>
      </c>
      <c r="B110" s="36" t="s">
        <v>90</v>
      </c>
      <c r="C110" s="36" t="s">
        <v>152</v>
      </c>
      <c r="D110" s="36" t="s">
        <v>156</v>
      </c>
      <c r="E110" s="36" t="s">
        <v>14</v>
      </c>
      <c r="F110" s="63">
        <v>60000</v>
      </c>
      <c r="G110" s="63">
        <v>60000</v>
      </c>
      <c r="H110" s="63">
        <v>60000</v>
      </c>
    </row>
    <row r="111" spans="1:8" ht="63" x14ac:dyDescent="0.25">
      <c r="A111" s="41" t="s">
        <v>157</v>
      </c>
      <c r="B111" s="36" t="s">
        <v>90</v>
      </c>
      <c r="C111" s="36" t="s">
        <v>158</v>
      </c>
      <c r="D111" s="35" t="s">
        <v>159</v>
      </c>
      <c r="E111" s="36" t="s">
        <v>16</v>
      </c>
      <c r="F111" s="63">
        <v>102970</v>
      </c>
      <c r="G111" s="63">
        <v>102970</v>
      </c>
      <c r="H111" s="63">
        <v>102970</v>
      </c>
    </row>
    <row r="112" spans="1:8" ht="31.5" x14ac:dyDescent="0.25">
      <c r="A112" s="55" t="s">
        <v>190</v>
      </c>
      <c r="B112" s="36" t="s">
        <v>90</v>
      </c>
      <c r="C112" s="36" t="s">
        <v>158</v>
      </c>
      <c r="D112" s="36" t="s">
        <v>189</v>
      </c>
      <c r="E112" s="36" t="s">
        <v>14</v>
      </c>
      <c r="F112" s="63">
        <v>437925.25</v>
      </c>
      <c r="G112" s="63">
        <v>437925.25</v>
      </c>
      <c r="H112" s="63">
        <v>437925.25</v>
      </c>
    </row>
    <row r="113" spans="1:9" ht="47.25" x14ac:dyDescent="0.25">
      <c r="A113" s="55" t="s">
        <v>160</v>
      </c>
      <c r="B113" s="36" t="s">
        <v>90</v>
      </c>
      <c r="C113" s="36" t="s">
        <v>158</v>
      </c>
      <c r="D113" s="36" t="s">
        <v>161</v>
      </c>
      <c r="E113" s="36" t="s">
        <v>14</v>
      </c>
      <c r="F113" s="63">
        <v>170000</v>
      </c>
      <c r="G113" s="63">
        <v>170000</v>
      </c>
      <c r="H113" s="63">
        <v>170000</v>
      </c>
    </row>
    <row r="114" spans="1:9" ht="15.75" x14ac:dyDescent="0.25">
      <c r="A114" s="56" t="s">
        <v>162</v>
      </c>
      <c r="B114" s="38" t="s">
        <v>90</v>
      </c>
      <c r="C114" s="38" t="s">
        <v>158</v>
      </c>
      <c r="D114" s="38" t="s">
        <v>163</v>
      </c>
      <c r="E114" s="38" t="s">
        <v>16</v>
      </c>
      <c r="F114" s="64">
        <f>45375-4125</f>
        <v>41250</v>
      </c>
      <c r="G114" s="64">
        <v>41250</v>
      </c>
      <c r="H114" s="64">
        <v>41250</v>
      </c>
    </row>
    <row r="115" spans="1:9" ht="31.5" x14ac:dyDescent="0.25">
      <c r="A115" s="41" t="s">
        <v>198</v>
      </c>
      <c r="B115" s="35" t="s">
        <v>90</v>
      </c>
      <c r="C115" s="35" t="s">
        <v>158</v>
      </c>
      <c r="D115" s="35" t="s">
        <v>199</v>
      </c>
      <c r="E115" s="35" t="s">
        <v>14</v>
      </c>
      <c r="F115" s="62">
        <v>375000</v>
      </c>
      <c r="G115" s="62">
        <v>375000</v>
      </c>
      <c r="H115" s="62">
        <v>375000</v>
      </c>
      <c r="I115" s="7"/>
    </row>
    <row r="116" spans="1:9" ht="47.25" x14ac:dyDescent="0.25">
      <c r="A116" s="41" t="s">
        <v>164</v>
      </c>
      <c r="B116" s="20" t="s">
        <v>90</v>
      </c>
      <c r="C116" s="20" t="s">
        <v>40</v>
      </c>
      <c r="D116" s="20" t="s">
        <v>165</v>
      </c>
      <c r="E116" s="20" t="s">
        <v>34</v>
      </c>
      <c r="F116" s="58">
        <f>5071511.87+2512869.52-121822.14-54143.18</f>
        <v>7408416.0700000012</v>
      </c>
      <c r="G116" s="58">
        <f>5071511.87+2512869.52</f>
        <v>7584381.3900000006</v>
      </c>
      <c r="H116" s="58">
        <f>5071511.87+2512869.52</f>
        <v>7584381.3900000006</v>
      </c>
    </row>
    <row r="117" spans="1:9" ht="78.75" x14ac:dyDescent="0.25">
      <c r="A117" s="55" t="s">
        <v>217</v>
      </c>
      <c r="B117" s="19" t="s">
        <v>90</v>
      </c>
      <c r="C117" s="19" t="s">
        <v>40</v>
      </c>
      <c r="D117" s="20" t="s">
        <v>166</v>
      </c>
      <c r="E117" s="19" t="s">
        <v>34</v>
      </c>
      <c r="F117" s="33">
        <f>2314620.69+1028720.31</f>
        <v>3343341</v>
      </c>
      <c r="G117" s="33">
        <v>0</v>
      </c>
      <c r="H117" s="33">
        <v>0</v>
      </c>
    </row>
    <row r="118" spans="1:9" ht="87" customHeight="1" x14ac:dyDescent="0.25">
      <c r="A118" s="55" t="s">
        <v>218</v>
      </c>
      <c r="B118" s="19" t="s">
        <v>90</v>
      </c>
      <c r="C118" s="19" t="s">
        <v>40</v>
      </c>
      <c r="D118" s="20" t="s">
        <v>208</v>
      </c>
      <c r="E118" s="19" t="s">
        <v>34</v>
      </c>
      <c r="F118" s="33">
        <f>121822.14+54143.18</f>
        <v>175965.32</v>
      </c>
      <c r="G118" s="33">
        <v>0</v>
      </c>
      <c r="H118" s="33">
        <v>0</v>
      </c>
    </row>
    <row r="119" spans="1:9" ht="47.25" x14ac:dyDescent="0.25">
      <c r="A119" s="55" t="s">
        <v>79</v>
      </c>
      <c r="B119" s="19" t="s">
        <v>90</v>
      </c>
      <c r="C119" s="19" t="s">
        <v>80</v>
      </c>
      <c r="D119" s="20" t="s">
        <v>81</v>
      </c>
      <c r="E119" s="19" t="s">
        <v>14</v>
      </c>
      <c r="F119" s="59">
        <v>100000</v>
      </c>
      <c r="G119" s="59">
        <v>100000</v>
      </c>
      <c r="H119" s="59">
        <v>100000</v>
      </c>
    </row>
    <row r="120" spans="1:9" ht="31.5" x14ac:dyDescent="0.25">
      <c r="A120" s="54" t="s">
        <v>167</v>
      </c>
      <c r="B120" s="20" t="s">
        <v>90</v>
      </c>
      <c r="C120" s="20" t="s">
        <v>168</v>
      </c>
      <c r="D120" s="20" t="s">
        <v>169</v>
      </c>
      <c r="E120" s="20" t="s">
        <v>56</v>
      </c>
      <c r="F120" s="58">
        <v>2036560.2</v>
      </c>
      <c r="G120" s="58">
        <v>1872854.04</v>
      </c>
      <c r="H120" s="58">
        <v>1772119.45</v>
      </c>
    </row>
    <row r="121" spans="1:9" ht="37.5" customHeight="1" x14ac:dyDescent="0.25">
      <c r="A121" s="41" t="s">
        <v>219</v>
      </c>
      <c r="B121" s="36" t="s">
        <v>90</v>
      </c>
      <c r="C121" s="36" t="s">
        <v>170</v>
      </c>
      <c r="D121" s="19" t="s">
        <v>171</v>
      </c>
      <c r="E121" s="36" t="s">
        <v>56</v>
      </c>
      <c r="F121" s="37">
        <v>0</v>
      </c>
      <c r="G121" s="37">
        <v>63768.6</v>
      </c>
      <c r="H121" s="37">
        <v>72878.399999999994</v>
      </c>
    </row>
    <row r="122" spans="1:9" ht="78.75" x14ac:dyDescent="0.25">
      <c r="A122" s="50" t="s">
        <v>172</v>
      </c>
      <c r="B122" s="38" t="s">
        <v>90</v>
      </c>
      <c r="C122" s="38" t="s">
        <v>170</v>
      </c>
      <c r="D122" s="66" t="s">
        <v>173</v>
      </c>
      <c r="E122" s="38" t="s">
        <v>56</v>
      </c>
      <c r="F122" s="64">
        <v>109317.6</v>
      </c>
      <c r="G122" s="64">
        <v>23425.200000000001</v>
      </c>
      <c r="H122" s="64">
        <v>85892.4</v>
      </c>
    </row>
    <row r="123" spans="1:9" ht="47.25" x14ac:dyDescent="0.25">
      <c r="A123" s="50" t="s">
        <v>174</v>
      </c>
      <c r="B123" s="23" t="s">
        <v>90</v>
      </c>
      <c r="C123" s="23" t="s">
        <v>170</v>
      </c>
      <c r="D123" s="23" t="s">
        <v>175</v>
      </c>
      <c r="E123" s="23" t="s">
        <v>34</v>
      </c>
      <c r="F123" s="60">
        <v>122500</v>
      </c>
      <c r="G123" s="60">
        <v>122500</v>
      </c>
      <c r="H123" s="60">
        <v>122500</v>
      </c>
    </row>
    <row r="124" spans="1:9" ht="63" x14ac:dyDescent="0.25">
      <c r="A124" s="50" t="s">
        <v>176</v>
      </c>
      <c r="B124" s="23" t="s">
        <v>90</v>
      </c>
      <c r="C124" s="23" t="s">
        <v>64</v>
      </c>
      <c r="D124" s="23" t="s">
        <v>220</v>
      </c>
      <c r="E124" s="23" t="s">
        <v>177</v>
      </c>
      <c r="F124" s="24">
        <v>1882320</v>
      </c>
      <c r="G124" s="24">
        <v>941160</v>
      </c>
      <c r="H124" s="24">
        <v>941160</v>
      </c>
    </row>
    <row r="125" spans="1:9" ht="31.5" x14ac:dyDescent="0.25">
      <c r="A125" s="50" t="s">
        <v>178</v>
      </c>
      <c r="B125" s="23" t="s">
        <v>90</v>
      </c>
      <c r="C125" s="23" t="s">
        <v>179</v>
      </c>
      <c r="D125" s="23" t="s">
        <v>180</v>
      </c>
      <c r="E125" s="23" t="s">
        <v>14</v>
      </c>
      <c r="F125" s="60">
        <f>100000</f>
        <v>100000</v>
      </c>
      <c r="G125" s="60">
        <f t="shared" ref="G125:H125" si="5">100000</f>
        <v>100000</v>
      </c>
      <c r="H125" s="60">
        <f t="shared" si="5"/>
        <v>100000</v>
      </c>
    </row>
    <row r="126" spans="1:9" ht="52.5" customHeight="1" x14ac:dyDescent="0.25">
      <c r="A126" s="50" t="s">
        <v>239</v>
      </c>
      <c r="B126" s="23" t="s">
        <v>90</v>
      </c>
      <c r="C126" s="23" t="s">
        <v>179</v>
      </c>
      <c r="D126" s="23" t="s">
        <v>238</v>
      </c>
      <c r="E126" s="23" t="s">
        <v>16</v>
      </c>
      <c r="F126" s="60">
        <v>700000</v>
      </c>
      <c r="G126" s="60">
        <v>700000</v>
      </c>
      <c r="H126" s="60">
        <v>700000</v>
      </c>
    </row>
    <row r="127" spans="1:9" ht="18" customHeight="1" x14ac:dyDescent="0.25">
      <c r="A127" s="8" t="s">
        <v>181</v>
      </c>
      <c r="B127" s="25"/>
      <c r="C127" s="25"/>
      <c r="D127" s="25"/>
      <c r="E127" s="25"/>
      <c r="F127" s="31">
        <f>F5+F55+F62+F66</f>
        <v>385504532.77999985</v>
      </c>
      <c r="G127" s="31">
        <f>G5+G55+G62+G66</f>
        <v>362587699.73999995</v>
      </c>
      <c r="H127" s="31">
        <f>H5+H55+H62+H66</f>
        <v>344091474.48000002</v>
      </c>
    </row>
    <row r="128" spans="1:9" ht="15.75" x14ac:dyDescent="0.25">
      <c r="A128" s="57"/>
      <c r="B128" s="57"/>
      <c r="C128" s="57"/>
      <c r="D128" s="57"/>
      <c r="E128" s="57"/>
      <c r="F128" s="57"/>
      <c r="G128" s="57"/>
      <c r="H128" s="57"/>
    </row>
  </sheetData>
  <mergeCells count="3">
    <mergeCell ref="A2:H2"/>
    <mergeCell ref="G3:H3"/>
    <mergeCell ref="E1:H1"/>
  </mergeCells>
  <pageMargins left="0.31496062992125984" right="0.31496062992125984" top="0.35433070866141736" bottom="0.35433070866141736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чтение</vt:lpstr>
      <vt:lpstr>'1 чтение'!Область_печати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</cp:lastModifiedBy>
  <cp:lastPrinted>2022-09-12T12:26:53Z</cp:lastPrinted>
  <dcterms:created xsi:type="dcterms:W3CDTF">2021-01-26T11:28:42Z</dcterms:created>
  <dcterms:modified xsi:type="dcterms:W3CDTF">2022-11-10T07:07:00Z</dcterms:modified>
</cp:coreProperties>
</file>