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Декабрь" sheetId="4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47" l="1"/>
  <c r="C9" i="47"/>
  <c r="C8" i="47" l="1"/>
  <c r="C11" i="47"/>
  <c r="C27" i="47"/>
  <c r="C26" i="47"/>
  <c r="C13" i="47"/>
  <c r="C29" i="47"/>
  <c r="C22" i="47"/>
  <c r="C19" i="47"/>
  <c r="E36" i="47" l="1"/>
  <c r="D36" i="47"/>
  <c r="C36" i="47"/>
  <c r="C35" i="47"/>
  <c r="D34" i="47"/>
  <c r="C34" i="47"/>
  <c r="E32" i="47"/>
  <c r="D32" i="47"/>
  <c r="C32" i="47"/>
  <c r="D31" i="47"/>
  <c r="D25" i="47" s="1"/>
  <c r="C31" i="47"/>
  <c r="C30" i="47"/>
  <c r="C28" i="47"/>
  <c r="D27" i="47"/>
  <c r="C25" i="47"/>
  <c r="E25" i="47"/>
  <c r="C24" i="47"/>
  <c r="C21" i="47" s="1"/>
  <c r="C23" i="47"/>
  <c r="E21" i="47"/>
  <c r="D21" i="47"/>
  <c r="C20" i="47"/>
  <c r="D19" i="47"/>
  <c r="C16" i="47"/>
  <c r="C18" i="47"/>
  <c r="C17" i="47"/>
  <c r="E16" i="47"/>
  <c r="D16" i="47"/>
  <c r="C15" i="47"/>
  <c r="E14" i="47"/>
  <c r="D14" i="47"/>
  <c r="C14" i="47"/>
  <c r="C12" i="47"/>
  <c r="C7" i="47"/>
  <c r="C6" i="47" s="1"/>
  <c r="E6" i="47"/>
  <c r="E43" i="47" s="1"/>
  <c r="D6" i="47"/>
  <c r="D43" i="47" s="1"/>
  <c r="C43" i="47" l="1"/>
</calcChain>
</file>

<file path=xl/sharedStrings.xml><?xml version="1.0" encoding="utf-8"?>
<sst xmlns="http://schemas.openxmlformats.org/spreadsheetml/2006/main" count="81" uniqueCount="80">
  <si>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</si>
  <si>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</si>
  <si>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</si>
  <si>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</si>
  <si>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</si>
  <si>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</si>
  <si>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</si>
  <si>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</si>
  <si>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</si>
  <si>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</si>
  <si>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</si>
  <si>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</si>
  <si>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</si>
  <si>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</si>
  <si>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</si>
  <si>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</si>
  <si>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</si>
  <si>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</si>
  <si>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</si>
  <si>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</si>
  <si>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</si>
  <si>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</si>
  <si>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</si>
  <si>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</si>
  <si>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</si>
  <si>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</si>
  <si>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</si>
  <si>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</si>
  <si>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</si>
  <si>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</si>
  <si>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</si>
  <si>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</si>
  <si>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</si>
  <si>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</si>
  <si>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</si>
  <si>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</si>
  <si>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</si>
  <si>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</si>
  <si>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</si>
  <si>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</si>
  <si>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</si>
  <si>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</si>
  <si>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</si>
  <si>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</si>
  <si>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</si>
  <si>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</si>
  <si>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</si>
  <si>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</si>
  <si>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</si>
  <si>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</si>
  <si>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</si>
  <si>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</si>
  <si>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</si>
  <si>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</si>
  <si>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</si>
  <si>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</si>
  <si>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</si>
  <si>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</si>
  <si>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</si>
  <si>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</si>
  <si>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</si>
  <si>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</si>
  <si>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</si>
  <si>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</si>
  <si>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2022 год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</si>
  <si>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</si>
  <si>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</si>
  <si>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</si>
  <si>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</si>
  <si>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</si>
  <si>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</si>
  <si>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</si>
  <si>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</si>
  <si>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</si>
  <si>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Профессиональная подготовка, повышение квалификации</t>
  </si>
  <si>
    <t>2024 год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</si>
  <si>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2022 год и на плановый период 2023 и 2024 годов</t>
  </si>
  <si>
    <t xml:space="preserve">Приложение № 6                                                                                            к решению Совета Приволжского муниципального района от 22.12.2021 № 77                                                                       "О бюджете Приволжского муниципального района на 2022 год и на плановый период 2023 и 2024 годов"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</si>
  <si>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</si>
  <si>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(в редакции решения Совета от 22.12.2022 № 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</si>
</sst>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justify"/>
    </xf>
    <xf numFmtId="4" fontId="2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0" fillId="0" borderId="0" xfId="0" applyBorder="1" applyAlignment="1">
      <alignment vertical="justify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justify" wrapText="1"/>
    </xf>
    <xf numFmtId="0" fontId="4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justify" wrapText="1"/>
    </xf>
    <xf numFmtId="0" fontId="2" fillId="2" borderId="1" xfId="0" applyFont="1" applyFill="1" applyBorder="1" applyAlignment="1">
      <alignment vertical="justify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4" fillId="2" borderId="1" xfId="0" applyFont="1" applyFill="1" applyBorder="1"/>
    <xf numFmtId="49" fontId="1" fillId="2" borderId="1" xfId="0" applyNumberFormat="1" applyFont="1" applyFill="1" applyBorder="1" applyAlignment="1">
      <alignment horizontal="left" vertical="justify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right" wrapText="1"/>
    </xf>
    <xf numFmtId="0" fontId="8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view="pageBreakPreview" topLeftCell="A13" zoomScaleNormal="100" zoomScaleSheetLayoutView="100" workbookViewId="0">
      <selection activeCell="D12" sqref="D12"/>
    </sheetView>
  </sheetViews>
  <sheetFormatPr defaultRowHeight="15" x14ac:dyDescent="0.25"/>
  <cols>
    <col min="1" max="1" width="11.7109375" customWidth="1"/>
    <col min="2" max="2" width="70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8"/>
      <c r="B1" s="9"/>
      <c r="C1" s="28" t="s">
        <v>77</v>
      </c>
      <c r="D1" s="29"/>
      <c r="E1" s="29"/>
    </row>
    <row r="2" spans="1:5" ht="39.75" customHeight="1" x14ac:dyDescent="0.25">
      <c r="A2" s="30" t="s">
        <v>76</v>
      </c>
      <c r="B2" s="31"/>
      <c r="C2" s="31"/>
      <c r="D2" s="32"/>
      <c r="E2" s="32"/>
    </row>
    <row r="3" spans="1:5" ht="26.25" customHeight="1" x14ac:dyDescent="0.25">
      <c r="A3" s="34" t="s">
        <v>79</v>
      </c>
      <c r="B3" s="34"/>
      <c r="C3" s="34"/>
      <c r="D3" s="34"/>
      <c r="E3" s="34"/>
    </row>
    <row r="4" spans="1:5" ht="19.5" x14ac:dyDescent="0.25">
      <c r="A4" s="8"/>
      <c r="B4" s="26"/>
      <c r="C4" s="27"/>
      <c r="D4" s="33" t="s">
        <v>61</v>
      </c>
      <c r="E4" s="33"/>
    </row>
    <row r="5" spans="1:5" ht="31.5" x14ac:dyDescent="0.25">
      <c r="A5" s="6" t="s">
        <v>62</v>
      </c>
      <c r="B5" s="11" t="s">
        <v>4</v>
      </c>
      <c r="C5" s="6" t="s">
        <v>64</v>
      </c>
      <c r="D5" s="12" t="s">
        <v>67</v>
      </c>
      <c r="E5" s="12" t="s">
        <v>75</v>
      </c>
    </row>
    <row r="6" spans="1:5" ht="17.25" customHeight="1" x14ac:dyDescent="0.25">
      <c r="A6" s="13" t="s">
        <v>5</v>
      </c>
      <c r="B6" s="14" t="s">
        <v>68</v>
      </c>
      <c r="C6" s="3">
        <f>SUM(C7:C13)</f>
        <v>53177483.439999998</v>
      </c>
      <c r="D6" s="3">
        <f t="shared" ref="D6:E6" si="0">SUM(D7:D13)</f>
        <v>43857201.509999998</v>
      </c>
      <c r="E6" s="3">
        <f t="shared" si="0"/>
        <v>43969380.669999994</v>
      </c>
    </row>
    <row r="7" spans="1:5" ht="33" customHeight="1" x14ac:dyDescent="0.25">
      <c r="A7" s="7" t="s">
        <v>0</v>
      </c>
      <c r="B7" s="4" t="s">
        <v>69</v>
      </c>
      <c r="C7" s="17">
        <f>1741425+525000+158550</f>
        <v>2424975</v>
      </c>
      <c r="D7" s="17">
        <v>1718640</v>
      </c>
      <c r="E7" s="17">
        <v>1817640</v>
      </c>
    </row>
    <row r="8" spans="1:5" ht="48" customHeight="1" x14ac:dyDescent="0.25">
      <c r="A8" s="7" t="s">
        <v>1</v>
      </c>
      <c r="B8" s="4" t="s">
        <v>70</v>
      </c>
      <c r="C8" s="17">
        <f>1078836.69+67188.75+20291-500</f>
        <v>1165816.44</v>
      </c>
      <c r="D8" s="17">
        <v>988693.5</v>
      </c>
      <c r="E8" s="17">
        <v>988693.5</v>
      </c>
    </row>
    <row r="9" spans="1:5" ht="48.75" customHeight="1" x14ac:dyDescent="0.25">
      <c r="A9" s="7" t="s">
        <v>2</v>
      </c>
      <c r="B9" s="4" t="s">
        <v>78</v>
      </c>
      <c r="C9" s="17">
        <f>28538142.93+50000-3500+100000+2422663.38+731644.34+33945.19+10251.45+426936.9+128934.95-20142.73-12300-36549-3800</f>
        <v>32366227.409999996</v>
      </c>
      <c r="D9" s="18">
        <v>27847653.149999999</v>
      </c>
      <c r="E9" s="18">
        <v>27847653.149999999</v>
      </c>
    </row>
    <row r="10" spans="1:5" ht="15.75" x14ac:dyDescent="0.25">
      <c r="A10" s="7" t="s">
        <v>6</v>
      </c>
      <c r="B10" s="4" t="s">
        <v>7</v>
      </c>
      <c r="C10" s="19">
        <v>35345.31</v>
      </c>
      <c r="D10" s="18">
        <v>2108.94</v>
      </c>
      <c r="E10" s="18">
        <v>1893.75</v>
      </c>
    </row>
    <row r="11" spans="1:5" ht="32.25" customHeight="1" x14ac:dyDescent="0.25">
      <c r="A11" s="7" t="s">
        <v>3</v>
      </c>
      <c r="B11" s="4" t="s">
        <v>71</v>
      </c>
      <c r="C11" s="17">
        <f>11576655.92-10200+832777.5+251498.81+12415.31+3749.42+154799.4+46749.42-63050</f>
        <v>12805395.780000001</v>
      </c>
      <c r="D11" s="18">
        <v>10986856.02</v>
      </c>
      <c r="E11" s="18">
        <v>11000250.369999999</v>
      </c>
    </row>
    <row r="12" spans="1:5" ht="15.75" x14ac:dyDescent="0.25">
      <c r="A12" s="7" t="s">
        <v>8</v>
      </c>
      <c r="B12" s="4" t="s">
        <v>9</v>
      </c>
      <c r="C12" s="17">
        <f>500000-20000-143900-20000</f>
        <v>316100</v>
      </c>
      <c r="D12" s="17">
        <v>500000</v>
      </c>
      <c r="E12" s="17">
        <v>500000</v>
      </c>
    </row>
    <row r="13" spans="1:5" ht="15.75" x14ac:dyDescent="0.25">
      <c r="A13" s="7" t="s">
        <v>10</v>
      </c>
      <c r="B13" s="4" t="s">
        <v>11</v>
      </c>
      <c r="C13" s="17">
        <f>1799992.8+10937+2856255+605625-1250+1124991.24+210045.83-1353484-93768-542806.25-28568.75-118125-46500-856-130000-20000-58000-18500-48672-83693.37</f>
        <v>4063623.5</v>
      </c>
      <c r="D13" s="18">
        <v>1813249.9</v>
      </c>
      <c r="E13" s="18">
        <v>1813249.9</v>
      </c>
    </row>
    <row r="14" spans="1:5" ht="18" customHeight="1" x14ac:dyDescent="0.25">
      <c r="A14" s="13" t="s">
        <v>47</v>
      </c>
      <c r="B14" s="14" t="s">
        <v>48</v>
      </c>
      <c r="C14" s="20">
        <f>SUM(C15)</f>
        <v>34000</v>
      </c>
      <c r="D14" s="20">
        <f t="shared" ref="D14:E14" si="1">SUM(D15)</f>
        <v>111000</v>
      </c>
      <c r="E14" s="20">
        <f t="shared" si="1"/>
        <v>112000</v>
      </c>
    </row>
    <row r="15" spans="1:5" ht="15.75" x14ac:dyDescent="0.25">
      <c r="A15" s="7" t="s">
        <v>49</v>
      </c>
      <c r="B15" s="4" t="s">
        <v>72</v>
      </c>
      <c r="C15" s="17">
        <f>110000-30000-46000</f>
        <v>34000</v>
      </c>
      <c r="D15" s="17">
        <v>111000</v>
      </c>
      <c r="E15" s="17">
        <v>112000</v>
      </c>
    </row>
    <row r="16" spans="1:5" ht="15.75" x14ac:dyDescent="0.25">
      <c r="A16" s="13" t="s">
        <v>12</v>
      </c>
      <c r="B16" s="14" t="s">
        <v>13</v>
      </c>
      <c r="C16" s="20">
        <f>SUM(C17:C20)</f>
        <v>16691826.740000002</v>
      </c>
      <c r="D16" s="20">
        <f t="shared" ref="D16:E16" si="2">SUM(D17:D20)</f>
        <v>9355637.0399999991</v>
      </c>
      <c r="E16" s="20">
        <f t="shared" si="2"/>
        <v>7546765.46</v>
      </c>
    </row>
    <row r="17" spans="1:5" ht="15.75" x14ac:dyDescent="0.25">
      <c r="A17" s="7" t="s">
        <v>14</v>
      </c>
      <c r="B17" s="4" t="s">
        <v>15</v>
      </c>
      <c r="C17" s="17">
        <f>96392.85+23750+1250-30000+186607.15+30000</f>
        <v>308000</v>
      </c>
      <c r="D17" s="17">
        <v>54245.25</v>
      </c>
      <c r="E17" s="17">
        <v>54245.25</v>
      </c>
    </row>
    <row r="18" spans="1:5" ht="15.75" x14ac:dyDescent="0.25">
      <c r="A18" s="7" t="s">
        <v>60</v>
      </c>
      <c r="B18" s="4" t="s">
        <v>63</v>
      </c>
      <c r="C18" s="17">
        <f>1679424.78+2869000-35274.9</f>
        <v>4513149.88</v>
      </c>
      <c r="D18" s="17">
        <v>1657237.49</v>
      </c>
      <c r="E18" s="17">
        <v>1679049.84</v>
      </c>
    </row>
    <row r="19" spans="1:5" ht="15.75" x14ac:dyDescent="0.25">
      <c r="A19" s="7" t="s">
        <v>38</v>
      </c>
      <c r="B19" s="4" t="s">
        <v>39</v>
      </c>
      <c r="C19" s="17">
        <f>9224802.76+1184.69+863.86+300000-6955+151000+1001772.64+108454.8-184826.6+106852+178880+93768+52663.59+31140+870.41+80000+50000+288800+161600</f>
        <v>11640871.15</v>
      </c>
      <c r="D19" s="18">
        <f>5484710+1939443.93</f>
        <v>7424153.9299999997</v>
      </c>
      <c r="E19" s="18">
        <v>5593470</v>
      </c>
    </row>
    <row r="20" spans="1:5" ht="15.75" x14ac:dyDescent="0.25">
      <c r="A20" s="7" t="s">
        <v>43</v>
      </c>
      <c r="B20" s="23" t="s">
        <v>44</v>
      </c>
      <c r="C20" s="17">
        <f>220000.37+9805.34</f>
        <v>229805.71</v>
      </c>
      <c r="D20" s="18">
        <v>220000.37</v>
      </c>
      <c r="E20" s="18">
        <v>220000.37</v>
      </c>
    </row>
    <row r="21" spans="1:5" ht="15.75" x14ac:dyDescent="0.25">
      <c r="A21" s="13" t="s">
        <v>16</v>
      </c>
      <c r="B21" s="24" t="s">
        <v>45</v>
      </c>
      <c r="C21" s="20">
        <f>SUM(C22:C24)</f>
        <v>7365931.3500000006</v>
      </c>
      <c r="D21" s="20">
        <f t="shared" ref="D21:E21" si="3">SUM(D22:D24)</f>
        <v>1242567.6799999999</v>
      </c>
      <c r="E21" s="20">
        <f t="shared" si="3"/>
        <v>1242567.6799999999</v>
      </c>
    </row>
    <row r="22" spans="1:5" ht="15.75" x14ac:dyDescent="0.25">
      <c r="A22" s="7" t="s">
        <v>50</v>
      </c>
      <c r="B22" s="23" t="s">
        <v>51</v>
      </c>
      <c r="C22" s="17">
        <f>20647.68+12033.19+636025+63960.57+2934.38+46000+46500+856</f>
        <v>828956.82</v>
      </c>
      <c r="D22" s="17">
        <v>20647.68</v>
      </c>
      <c r="E22" s="17">
        <v>20647.68</v>
      </c>
    </row>
    <row r="23" spans="1:5" ht="15.75" x14ac:dyDescent="0.25">
      <c r="A23" s="7" t="s">
        <v>17</v>
      </c>
      <c r="B23" s="23" t="s">
        <v>46</v>
      </c>
      <c r="C23" s="17">
        <f>491700+28687.38+65227.27+150000+3667000+326863.85+193000-1045+20000+112123.4</f>
        <v>5053556.9000000004</v>
      </c>
      <c r="D23" s="18">
        <v>491700</v>
      </c>
      <c r="E23" s="18">
        <v>491700</v>
      </c>
    </row>
    <row r="24" spans="1:5" ht="15.75" x14ac:dyDescent="0.25">
      <c r="A24" s="7" t="s">
        <v>53</v>
      </c>
      <c r="B24" s="4" t="s">
        <v>52</v>
      </c>
      <c r="C24" s="17">
        <f>2230220+10741.44+450000-1500000-40000-193000-143000+336000+28800+184826.6+100000+19700-870.41</f>
        <v>1483417.6300000001</v>
      </c>
      <c r="D24" s="18">
        <v>730220</v>
      </c>
      <c r="E24" s="18">
        <v>730220</v>
      </c>
    </row>
    <row r="25" spans="1:5" ht="15.75" x14ac:dyDescent="0.25">
      <c r="A25" s="13" t="s">
        <v>18</v>
      </c>
      <c r="B25" s="14" t="s">
        <v>19</v>
      </c>
      <c r="C25" s="20">
        <f>SUM(C26:C31)</f>
        <v>376315187.92999989</v>
      </c>
      <c r="D25" s="20">
        <f t="shared" ref="D25:E25" si="4">SUM(D26:D31)</f>
        <v>283694050.37</v>
      </c>
      <c r="E25" s="20">
        <f t="shared" si="4"/>
        <v>265007089.74000001</v>
      </c>
    </row>
    <row r="26" spans="1:5" ht="15.75" x14ac:dyDescent="0.25">
      <c r="A26" s="7" t="s">
        <v>20</v>
      </c>
      <c r="B26" s="4" t="s">
        <v>21</v>
      </c>
      <c r="C26" s="17">
        <f>149265111.45+6595161.46+35000+734857.52+3926679+400000-5827.84-3914.41-8281.69-3926679-783475.16-10728-15000+1260526.31+88000-1110455.52+2440721.15-7350+28800+197175+143900+243704.18+889671.6+11200000+8919605.76+682315.66+205960.34+437155.81+109506.6+102786.6+792049.86+1207985.8+364811.68+33081.28+9990.54-47300-67638-80604.02+7335-330089.19-7997-1431.15-136-0.8-630846.65+762258.77-874362.33+50393.41+180000-24097-1303-4600+452.16+29547.84-777949.59-250216.41</f>
        <v>182374262.01999998</v>
      </c>
      <c r="D26" s="18">
        <v>131478107.98</v>
      </c>
      <c r="E26" s="18">
        <v>118658077.56</v>
      </c>
    </row>
    <row r="27" spans="1:5" ht="15.75" x14ac:dyDescent="0.25">
      <c r="A27" s="7" t="s">
        <v>22</v>
      </c>
      <c r="B27" s="4" t="s">
        <v>23</v>
      </c>
      <c r="C27" s="17">
        <f>130856107.4+318.56+6648656.66+621.08+187.57+26712.45+1435580-7980-1568745.8-158.46+1000000+200000-5827.12+3926679-26420-219808.08-31860-2000+277605.46+3855.29+65000+19630-15000+357894.74+48000-1949501.49+318473.86+451824+1500000+13406.25+435284.56+131455.94+38053.15+20398+427325.85+129052.41+2184+659.57-48102+120938+42102+10000-3864.21-252791.57+141379.45-28000+387766.44-356712.01+356712.01-7343280+7343280-38130.98-1000+39130.98-55971.34-151616.87-126961.5</f>
        <v>144542543.24999994</v>
      </c>
      <c r="D27" s="18">
        <f>107495053.98+474</f>
        <v>107495527.98</v>
      </c>
      <c r="E27" s="18">
        <v>101881559.56999999</v>
      </c>
    </row>
    <row r="28" spans="1:5" ht="15.75" x14ac:dyDescent="0.25">
      <c r="A28" s="7" t="s">
        <v>58</v>
      </c>
      <c r="B28" s="4" t="s">
        <v>59</v>
      </c>
      <c r="C28" s="17">
        <f>21860140.95-7536.76-136545.83+8000+300762-807.25+63296.73+14169.29+261795.28+25593.29-323651-735320.56+39390</f>
        <v>21369286.140000001</v>
      </c>
      <c r="D28" s="18">
        <v>18977279.890000001</v>
      </c>
      <c r="E28" s="18">
        <v>18806018.09</v>
      </c>
    </row>
    <row r="29" spans="1:5" ht="15.75" x14ac:dyDescent="0.25">
      <c r="A29" s="7" t="s">
        <v>24</v>
      </c>
      <c r="B29" s="4" t="s">
        <v>74</v>
      </c>
      <c r="C29" s="18">
        <f>174000-40500-43260</f>
        <v>90240</v>
      </c>
      <c r="D29" s="18">
        <v>174000</v>
      </c>
      <c r="E29" s="18">
        <v>174000</v>
      </c>
    </row>
    <row r="30" spans="1:5" ht="17.25" customHeight="1" x14ac:dyDescent="0.25">
      <c r="A30" s="7" t="s">
        <v>25</v>
      </c>
      <c r="B30" s="4" t="s">
        <v>73</v>
      </c>
      <c r="C30" s="17">
        <f>1191600+6046.1+1825.7-485.9-147.03</f>
        <v>1198838.8700000001</v>
      </c>
      <c r="D30" s="18">
        <v>1191600</v>
      </c>
      <c r="E30" s="18">
        <v>1196600</v>
      </c>
    </row>
    <row r="31" spans="1:5" ht="15.75" x14ac:dyDescent="0.25">
      <c r="A31" s="7" t="s">
        <v>26</v>
      </c>
      <c r="B31" s="4" t="s">
        <v>27</v>
      </c>
      <c r="C31" s="17">
        <f>25938229.23+1164500-1584407.41-160.1+330400-6893.87+30000-84630+193280+200000-7871.8+48590.11+9702+2930+125780+37985.56+42494.74-10000+330089.19-20000</f>
        <v>26740017.649999995</v>
      </c>
      <c r="D31" s="18">
        <f>29069037.12-4691028.6-474</f>
        <v>24377534.520000003</v>
      </c>
      <c r="E31" s="18">
        <v>24290834.52</v>
      </c>
    </row>
    <row r="32" spans="1:5" ht="15.75" x14ac:dyDescent="0.25">
      <c r="A32" s="13">
        <v>1000</v>
      </c>
      <c r="B32" s="21" t="s">
        <v>28</v>
      </c>
      <c r="C32" s="20">
        <f>SUM(C33:C35)</f>
        <v>7382971.1499999994</v>
      </c>
      <c r="D32" s="20">
        <f t="shared" ref="D32:E32" si="5">SUM(D33:D35)</f>
        <v>5706933.25</v>
      </c>
      <c r="E32" s="20">
        <f t="shared" si="5"/>
        <v>5793173.8200000003</v>
      </c>
    </row>
    <row r="33" spans="1:5" ht="15.75" x14ac:dyDescent="0.25">
      <c r="A33" s="7">
        <v>1001</v>
      </c>
      <c r="B33" s="22" t="s">
        <v>29</v>
      </c>
      <c r="C33" s="17">
        <f>1864273.2-100000+297190.94-75837.76</f>
        <v>1985626.38</v>
      </c>
      <c r="D33" s="17">
        <v>1864273.2</v>
      </c>
      <c r="E33" s="17">
        <v>1864273.2</v>
      </c>
    </row>
    <row r="34" spans="1:5" ht="15.75" x14ac:dyDescent="0.25">
      <c r="A34" s="7">
        <v>1003</v>
      </c>
      <c r="B34" s="22" t="s">
        <v>30</v>
      </c>
      <c r="C34" s="17">
        <f>325262.98-115864.56-86898.42+20000+20000</f>
        <v>162500</v>
      </c>
      <c r="D34" s="18">
        <f>239399.07-117275.72</f>
        <v>122123.35</v>
      </c>
      <c r="E34" s="18">
        <v>208363.92</v>
      </c>
    </row>
    <row r="35" spans="1:5" ht="15.75" x14ac:dyDescent="0.25">
      <c r="A35" s="7" t="s">
        <v>31</v>
      </c>
      <c r="B35" s="22" t="s">
        <v>32</v>
      </c>
      <c r="C35" s="17">
        <f>2922467.17+1888444.8+423932.8</f>
        <v>5234844.7699999996</v>
      </c>
      <c r="D35" s="18">
        <v>3720536.7</v>
      </c>
      <c r="E35" s="18">
        <v>3720536.7</v>
      </c>
    </row>
    <row r="36" spans="1:5" ht="15.75" x14ac:dyDescent="0.25">
      <c r="A36" s="7" t="s">
        <v>54</v>
      </c>
      <c r="B36" s="21" t="s">
        <v>56</v>
      </c>
      <c r="C36" s="20">
        <f>SUM(C37:C38)</f>
        <v>707685.5</v>
      </c>
      <c r="D36" s="20">
        <f t="shared" ref="D36:E36" si="6">SUM(D37:D38)</f>
        <v>797485.5</v>
      </c>
      <c r="E36" s="20">
        <f t="shared" si="6"/>
        <v>935485.5</v>
      </c>
    </row>
    <row r="37" spans="1:5" ht="15.75" x14ac:dyDescent="0.25">
      <c r="A37" s="7" t="s">
        <v>65</v>
      </c>
      <c r="B37" s="22" t="s">
        <v>66</v>
      </c>
      <c r="C37" s="17">
        <v>607685.5</v>
      </c>
      <c r="D37" s="17">
        <v>697485.5</v>
      </c>
      <c r="E37" s="17">
        <v>835485.5</v>
      </c>
    </row>
    <row r="38" spans="1:5" ht="15.75" x14ac:dyDescent="0.25">
      <c r="A38" s="7" t="s">
        <v>55</v>
      </c>
      <c r="B38" s="4" t="s">
        <v>57</v>
      </c>
      <c r="C38" s="17">
        <v>100000</v>
      </c>
      <c r="D38" s="2">
        <v>100000</v>
      </c>
      <c r="E38" s="2">
        <v>100000</v>
      </c>
    </row>
    <row r="39" spans="1:5" ht="15.75" hidden="1" x14ac:dyDescent="0.25">
      <c r="A39" s="13" t="s">
        <v>40</v>
      </c>
      <c r="B39" s="14" t="s">
        <v>42</v>
      </c>
      <c r="C39" s="3"/>
      <c r="D39" s="5"/>
      <c r="E39" s="5"/>
    </row>
    <row r="40" spans="1:5" ht="15.75" hidden="1" x14ac:dyDescent="0.25">
      <c r="A40" s="7" t="s">
        <v>41</v>
      </c>
      <c r="B40" s="4" t="s">
        <v>42</v>
      </c>
      <c r="C40" s="2"/>
      <c r="D40" s="5"/>
      <c r="E40" s="5"/>
    </row>
    <row r="41" spans="1:5" ht="18.75" hidden="1" customHeight="1" x14ac:dyDescent="0.25">
      <c r="A41" s="13" t="s">
        <v>34</v>
      </c>
      <c r="B41" s="15" t="s">
        <v>35</v>
      </c>
      <c r="C41" s="3"/>
      <c r="D41" s="5"/>
      <c r="E41" s="5"/>
    </row>
    <row r="42" spans="1:5" ht="31.5" hidden="1" x14ac:dyDescent="0.25">
      <c r="A42" s="7" t="s">
        <v>36</v>
      </c>
      <c r="B42" s="16" t="s">
        <v>37</v>
      </c>
      <c r="C42" s="2"/>
      <c r="D42" s="5"/>
      <c r="E42" s="5"/>
    </row>
    <row r="43" spans="1:5" ht="15.75" x14ac:dyDescent="0.25">
      <c r="A43" s="10"/>
      <c r="B43" s="25" t="s">
        <v>33</v>
      </c>
      <c r="C43" s="3">
        <f>C6+C14+C16+C21+C25+C32+C36</f>
        <v>461675086.1099999</v>
      </c>
      <c r="D43" s="3">
        <f t="shared" ref="D43:E43" si="7">D6+D14+D16+D21+D25+D32+D36</f>
        <v>344764875.35000002</v>
      </c>
      <c r="E43" s="3">
        <f t="shared" si="7"/>
        <v>324606462.87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2022-12-23T11:23:42Z</dcterms:modified>
</cp:coreProperties>
</file>